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filterPrivacy="1" codeName="ThisWorkbook" autoCompressPictures="0"/>
  <xr:revisionPtr revIDLastSave="0" documentId="13_ncr:1_{D765876F-33D9-314B-AB34-6ADF53460EA4}" xr6:coauthVersionLast="36" xr6:coauthVersionMax="36" xr10:uidLastSave="{00000000-0000-0000-0000-000000000000}"/>
  <bookViews>
    <workbookView xWindow="6500" yWindow="920" windowWidth="20280" windowHeight="15780" tabRatio="788" xr2:uid="{00000000-000D-0000-FFFF-FFFF00000000}"/>
  </bookViews>
  <sheets>
    <sheet name="カレンダー" sheetId="14" r:id="rId1"/>
    <sheet name="共同企画" sheetId="15" r:id="rId2"/>
  </sheets>
  <definedNames>
    <definedName name="Calendar10Month">カレンダー!#REF!</definedName>
    <definedName name="Calendar10MonthOption">MATCH(Calendar10Month,月,0)</definedName>
    <definedName name="Calendar10Year">カレンダー!#REF!</definedName>
    <definedName name="Calendar11Month">カレンダー!$C$137</definedName>
    <definedName name="Calendar11MonthOption">MATCH(Calendar11Month,月,0)</definedName>
    <definedName name="Calendar11Year">カレンダー!$B$137</definedName>
    <definedName name="Calendar12Month">カレンダー!$C$151</definedName>
    <definedName name="Calendar12MonthOption">MATCH(Calendar12Month,月,0)</definedName>
    <definedName name="Calendar12Year">カレンダー!$B$151</definedName>
    <definedName name="Calendar1Month">カレンダー!$C$1</definedName>
    <definedName name="Calendar1MonthOption">MATCH(Calendar1Month,月,0)</definedName>
    <definedName name="Calendar1Year">カレンダー!$B$1</definedName>
    <definedName name="Calendar2Month">カレンダー!$C$15</definedName>
    <definedName name="Calendar2MonthOption">MATCH(Calendar2Month,月,0)</definedName>
    <definedName name="Calendar2Year">カレンダー!$B$15</definedName>
    <definedName name="Calendar3Month">カレンダー!$C$29</definedName>
    <definedName name="Calendar3MonthOption">MATCH(Calendar3Month,月,0)</definedName>
    <definedName name="Calendar3Year">カレンダー!$B$29</definedName>
    <definedName name="Calendar4Month">カレンダー!$C$43</definedName>
    <definedName name="Calendar4MonthOption">MATCH(Calendar4Month,月,0)</definedName>
    <definedName name="Calendar4Year">カレンダー!$B$43</definedName>
    <definedName name="Calendar5Month">カレンダー!$C$57</definedName>
    <definedName name="Calendar5MonthOption">MATCH(Calendar5Month,月,0)</definedName>
    <definedName name="Calendar5Year">カレンダー!$B$57</definedName>
    <definedName name="Calendar6Month">カレンダー!$C$71</definedName>
    <definedName name="Calendar6MonthOption">MATCH(Calendar6Month,月,0)</definedName>
    <definedName name="Calendar6Year">カレンダー!$B$71</definedName>
    <definedName name="Calendar7Month">カレンダー!$C$85</definedName>
    <definedName name="Calendar7MonthOption">MATCH(Calendar7Month,月,0)</definedName>
    <definedName name="Calendar7Year">カレンダー!$B$85</definedName>
    <definedName name="Calendar8Month">カレンダー!$C$99</definedName>
    <definedName name="Calendar8MonthOption">MATCH(Calendar8Month,月,0)</definedName>
    <definedName name="Calendar8Year">カレンダー!$B$99</definedName>
    <definedName name="Calendar9Month">カレンダー!$C$113</definedName>
    <definedName name="Calendar9MonthOption">MATCH(Calendar9Month,月,0)</definedName>
    <definedName name="Calendar9Year">カレンダー!$B$113</definedName>
    <definedName name="ColumnTitleRegion1..H12.1">カレンダー!$B$2</definedName>
    <definedName name="ColumnTitleRegion10..H54.1">カレンダー!$B$44</definedName>
    <definedName name="ColumnTitleRegion11..C56.1">カレンダー!$B$44</definedName>
    <definedName name="ColumnTitleRegion12..D56.1">カレンダー!$D$55</definedName>
    <definedName name="ColumnTitleRegion13..H68.1">カレンダー!$B$58</definedName>
    <definedName name="ColumnTitleRegion14..C70.1">カレンダー!$B$58</definedName>
    <definedName name="ColumnTitleRegion15..D70.1">カレンダー!$D$69</definedName>
    <definedName name="ColumnTitleRegion16..H82.1">カレンダー!$B$72</definedName>
    <definedName name="ColumnTitleRegion17..C84.1">カレンダー!$B$72</definedName>
    <definedName name="ColumnTitleRegion18..D84.1">カレンダー!$D$83</definedName>
    <definedName name="ColumnTitleRegion19..H96.1">カレンダー!$B$86</definedName>
    <definedName name="ColumnTitleRegion2..C14.1">カレンダー!$B$2</definedName>
    <definedName name="ColumnTitleRegion20..C98.1">カレンダー!$B$86</definedName>
    <definedName name="ColumnTitleRegion21..D98.1">カレンダー!$D$97</definedName>
    <definedName name="ColumnTitleRegion22..H110.1">カレンダー!$B$100</definedName>
    <definedName name="ColumnTitleRegion23..C112.1">カレンダー!$B$100</definedName>
    <definedName name="ColumnTitleRegion24..D112.1">カレンダー!$D$111</definedName>
    <definedName name="ColumnTitleRegion25..H124.1">カレンダー!$B$114</definedName>
    <definedName name="ColumnTitleRegion26..C126.1">カレンダー!$B$114</definedName>
    <definedName name="ColumnTitleRegion27..D126.1">カレンダー!$D$125</definedName>
    <definedName name="ColumnTitleRegion28..H138.1">カレンダー!#REF!</definedName>
    <definedName name="ColumnTitleRegion29..C140.1">カレンダー!#REF!</definedName>
    <definedName name="ColumnTitleRegion3..D14.1">カレンダー!$D$13</definedName>
    <definedName name="ColumnTitleRegion30..D140.1">カレンダー!$D$135</definedName>
    <definedName name="ColumnTitleRegion31..H152.1">カレンダー!$B$138</definedName>
    <definedName name="ColumnTitleRegion32..C154.1">カレンダー!$B$138</definedName>
    <definedName name="ColumnTitleRegion33..D154.1">カレンダー!$D$149</definedName>
    <definedName name="ColumnTitleRegion34..H166.1">カレンダー!$B$152</definedName>
    <definedName name="ColumnTitleRegion35..C168.1">カレンダー!$B$152</definedName>
    <definedName name="ColumnTitleRegion36..D168.1">カレンダー!$D$163</definedName>
    <definedName name="ColumnTitleRegion4..H26.1">カレンダー!$B$16</definedName>
    <definedName name="ColumnTitleRegion5..C28.1">カレンダー!$B$16</definedName>
    <definedName name="ColumnTitleRegion6..D28.1">カレンダー!$D$27</definedName>
    <definedName name="ColumnTitleRegion7..H40.1">カレンダー!$B$30</definedName>
    <definedName name="ColumnTitleRegion8..C42.1">カレンダー!$B$30</definedName>
    <definedName name="ColumnTitleRegion9..D42.1">カレンダー!$D$41</definedName>
    <definedName name="Days">{0,1,2,3,4,5,6}</definedName>
    <definedName name="_xlnm.Print_Area" localSheetId="0">カレンダー!$B$1:$H$126</definedName>
    <definedName name="WeekdayOption">MATCH(WeekStart,曜日,0)+10</definedName>
    <definedName name="WeekStart">カレンダー!$B$2</definedName>
    <definedName name="WeekStartValue">IF(WeekStart="月曜日",2,1)</definedName>
    <definedName name="月">{"1月","2月","3月","4月","5月","6月","7月","8月","9月","10月","11月","12月"}</definedName>
    <definedName name="曜日">{"月曜日","火曜日","水曜日","木曜日","金曜日","土曜日","日曜日"}</definedName>
  </definedNames>
  <calcPr calcId="181029"/>
</workbook>
</file>

<file path=xl/calcChain.xml><?xml version="1.0" encoding="utf-8"?>
<calcChain xmlns="http://schemas.openxmlformats.org/spreadsheetml/2006/main">
  <c r="L35" i="14" l="1"/>
  <c r="B1" i="14" l="1"/>
  <c r="C15" i="14" s="1"/>
  <c r="B15" i="14" l="1"/>
  <c r="C29" i="14" s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B29" i="14"/>
  <c r="C43" i="14" s="1"/>
  <c r="F19" i="14" l="1"/>
  <c r="H19" i="14"/>
  <c r="G19" i="14"/>
  <c r="B19" i="14"/>
  <c r="E19" i="14"/>
  <c r="D19" i="14"/>
  <c r="B43" i="14"/>
  <c r="C57" i="14" s="1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C71" i="14" s="1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B55" i="14" l="1"/>
  <c r="H53" i="14"/>
  <c r="E51" i="14"/>
  <c r="C45" i="14"/>
  <c r="C44" i="14" s="1"/>
  <c r="G47" i="14"/>
  <c r="F47" i="14"/>
  <c r="H47" i="14"/>
  <c r="G49" i="14"/>
  <c r="D47" i="14"/>
  <c r="B71" i="14"/>
  <c r="C85" i="14" s="1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B85" i="14"/>
  <c r="C99" i="14" s="1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C113" i="14" s="1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B121" i="14" a="1"/>
  <c r="E121" i="14" s="1"/>
  <c r="D105" i="14"/>
  <c r="F105" i="14"/>
  <c r="B125" i="14" a="1"/>
  <c r="B125" i="14" s="1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H123" i="14"/>
  <c r="C123" i="14"/>
  <c r="C115" i="14"/>
  <c r="C114" i="14" s="1"/>
  <c r="B121" i="14"/>
  <c r="E115" i="14"/>
  <c r="E114" i="14" s="1"/>
  <c r="B115" i="14"/>
  <c r="B114" i="14" s="1"/>
  <c r="D123" i="14"/>
  <c r="B123" i="14"/>
  <c r="E123" i="14"/>
  <c r="D115" i="14"/>
  <c r="D114" i="14" s="1"/>
  <c r="G115" i="14"/>
  <c r="G114" i="14" s="1"/>
  <c r="H117" i="14"/>
  <c r="E117" i="14"/>
  <c r="G121" i="14"/>
  <c r="D121" i="14"/>
  <c r="H121" i="14"/>
  <c r="F123" i="14"/>
  <c r="F121" i="14"/>
  <c r="C125" i="14"/>
  <c r="D117" i="14"/>
  <c r="C121" i="14"/>
  <c r="G117" i="14"/>
  <c r="C117" i="14"/>
  <c r="B117" i="14"/>
</calcChain>
</file>

<file path=xl/sharedStrings.xml><?xml version="1.0" encoding="utf-8"?>
<sst xmlns="http://schemas.openxmlformats.org/spreadsheetml/2006/main" count="142" uniqueCount="77">
  <si>
    <t>メモ:</t>
  </si>
  <si>
    <t>4月</t>
  </si>
  <si>
    <t>月曜日</t>
  </si>
  <si>
    <t>山伏岳</t>
    <phoneticPr fontId="1" type="noConversion"/>
  </si>
  <si>
    <t>りんご三山イベント</t>
    <phoneticPr fontId="1" type="noConversion"/>
  </si>
  <si>
    <t>筑紫森ハイキング</t>
    <phoneticPr fontId="1" type="noConversion"/>
  </si>
  <si>
    <t>笙ヶ岳残雪ハイク</t>
    <rPh sb="0" eb="3">
      <t>ざんせつき</t>
    </rPh>
    <phoneticPr fontId="1" type="noConversion"/>
  </si>
  <si>
    <t>友の会山行</t>
    <rPh sb="0" eb="2">
      <t>さんこう</t>
    </rPh>
    <phoneticPr fontId="1" type="noConversion"/>
  </si>
  <si>
    <t>鳥海湖残雪ハイク</t>
    <rPh sb="0" eb="2">
      <t>ざんせつ</t>
    </rPh>
    <phoneticPr fontId="1" type="noConversion"/>
  </si>
  <si>
    <t>甑山縦走</t>
    <rPh sb="0" eb="2">
      <t>こしきやま</t>
    </rPh>
    <phoneticPr fontId="1" type="noConversion"/>
  </si>
  <si>
    <t>ニセアカシア天ぷら</t>
    <phoneticPr fontId="1" type="noConversion"/>
  </si>
  <si>
    <t>りんご三山会山行</t>
    <rPh sb="0" eb="2">
      <t>さんざん</t>
    </rPh>
    <phoneticPr fontId="1" type="noConversion"/>
  </si>
  <si>
    <t>女神山</t>
    <phoneticPr fontId="1" type="noConversion"/>
  </si>
  <si>
    <t>男甑</t>
    <rPh sb="0" eb="2">
      <t>おとここしき</t>
    </rPh>
    <phoneticPr fontId="1" type="noConversion"/>
  </si>
  <si>
    <t>乳頭山〜田代平湿原〜蟹場</t>
    <rPh sb="0" eb="3">
      <t>たしろたいら</t>
    </rPh>
    <phoneticPr fontId="1" type="noConversion"/>
  </si>
  <si>
    <t>南八幡平無人小屋泊まり</t>
    <rPh sb="0" eb="4">
      <t>ひなんごや</t>
    </rPh>
    <phoneticPr fontId="1" type="noConversion"/>
  </si>
  <si>
    <t>湯川沼のヒツジグサ</t>
    <rPh sb="0" eb="3">
      <t>の</t>
    </rPh>
    <phoneticPr fontId="1" type="noConversion"/>
  </si>
  <si>
    <t>プライベート</t>
    <phoneticPr fontId="1" type="noConversion"/>
  </si>
  <si>
    <t>里山フェス</t>
    <rPh sb="0" eb="2">
      <t>さとやま</t>
    </rPh>
    <phoneticPr fontId="1" type="noConversion"/>
  </si>
  <si>
    <t>神室山有屋コース</t>
    <rPh sb="0" eb="2">
      <t>ありや</t>
    </rPh>
    <phoneticPr fontId="1" type="noConversion"/>
  </si>
  <si>
    <t>【春の低山企画】
湯川沼ハイキング</t>
    <phoneticPr fontId="1" type="noConversion"/>
  </si>
  <si>
    <t>りんご三山
きのこ採り体験</t>
    <rPh sb="0" eb="1">
      <t>とり</t>
    </rPh>
    <phoneticPr fontId="1" type="noConversion"/>
  </si>
  <si>
    <t>泥湯三山縦走</t>
    <rPh sb="0" eb="2">
      <t>じゅうそう</t>
    </rPh>
    <phoneticPr fontId="1" type="noConversion"/>
  </si>
  <si>
    <t>山伏岳
大湯滝</t>
    <rPh sb="0" eb="3">
      <t>おおゆたき</t>
    </rPh>
    <phoneticPr fontId="1" type="noConversion"/>
  </si>
  <si>
    <t>源太〜三ツ石山馬蹄型縦走</t>
    <rPh sb="0" eb="2">
      <t>〜</t>
    </rPh>
    <phoneticPr fontId="1" type="noConversion"/>
  </si>
  <si>
    <t>殿様街道から
男甑山</t>
    <rPh sb="0" eb="2">
      <t>かいどうおとこ</t>
    </rPh>
    <phoneticPr fontId="1" type="noConversion"/>
  </si>
  <si>
    <t>金峰山スノーハイク体験</t>
    <rPh sb="0" eb="2">
      <t>ゆきやま</t>
    </rPh>
    <phoneticPr fontId="1" type="noConversion"/>
  </si>
  <si>
    <t>南郷岳
雪山体験</t>
    <rPh sb="0" eb="2">
      <t>ゆきやま</t>
    </rPh>
    <phoneticPr fontId="1" type="noConversion"/>
  </si>
  <si>
    <t>石黒山</t>
    <phoneticPr fontId="1" type="noConversion"/>
  </si>
  <si>
    <t>筑紫森</t>
    <phoneticPr fontId="23"/>
  </si>
  <si>
    <t>八塩山</t>
    <phoneticPr fontId="23"/>
  </si>
  <si>
    <t>万寿山</t>
    <phoneticPr fontId="23"/>
  </si>
  <si>
    <t>御嶽山</t>
    <phoneticPr fontId="23"/>
  </si>
  <si>
    <t>催行日とガイド</t>
    <rPh sb="0" eb="3">
      <t>ト</t>
    </rPh>
    <phoneticPr fontId="23"/>
  </si>
  <si>
    <t>催行日</t>
    <rPh sb="0" eb="1">
      <t>サイコウビ</t>
    </rPh>
    <phoneticPr fontId="23"/>
  </si>
  <si>
    <t>ガイド</t>
    <phoneticPr fontId="23"/>
  </si>
  <si>
    <t>春の低山ハイキング　
4月〜5月</t>
    <rPh sb="0" eb="1">
      <t>ハル</t>
    </rPh>
    <phoneticPr fontId="23"/>
  </si>
  <si>
    <t>東北の山と森企画</t>
    <rPh sb="0" eb="2">
      <t>トウホク</t>
    </rPh>
    <phoneticPr fontId="23"/>
  </si>
  <si>
    <t>ガイド料</t>
    <rPh sb="0" eb="2">
      <t>ルヨウ</t>
    </rPh>
    <phoneticPr fontId="23"/>
  </si>
  <si>
    <t>花の名山特集
秋駒・森吉山
6月〜7月</t>
    <rPh sb="0" eb="1">
      <t>ハナ</t>
    </rPh>
    <phoneticPr fontId="23"/>
  </si>
  <si>
    <t>秋田駒八合目から周回</t>
    <rPh sb="0" eb="3">
      <t>ハチゴウメ</t>
    </rPh>
    <phoneticPr fontId="23"/>
  </si>
  <si>
    <t>秋田駒ムーミン谷</t>
    <rPh sb="0" eb="1">
      <t>アキタコマ</t>
    </rPh>
    <phoneticPr fontId="23"/>
  </si>
  <si>
    <t>秋田駒国見からムーミン谷</t>
    <rPh sb="0" eb="2">
      <t>クニミ</t>
    </rPh>
    <phoneticPr fontId="23"/>
  </si>
  <si>
    <t>秋田駒南カルデラ周回</t>
    <rPh sb="0" eb="1">
      <t>ミナミカルデラ</t>
    </rPh>
    <phoneticPr fontId="23"/>
  </si>
  <si>
    <t>ゴンドラで森吉山</t>
    <rPh sb="0" eb="5">
      <t>モリヨシザンbn</t>
    </rPh>
    <phoneticPr fontId="23"/>
  </si>
  <si>
    <t>ゴンドラで森吉山山人平</t>
    <rPh sb="0" eb="3">
      <t>ゴンドラデ</t>
    </rPh>
    <phoneticPr fontId="23"/>
  </si>
  <si>
    <t>鳥海山夏山特集
（7月中旬〜8月）</t>
    <rPh sb="0" eb="2">
      <t>ナツヤマ</t>
    </rPh>
    <phoneticPr fontId="23"/>
  </si>
  <si>
    <t>鳥海湖周回</t>
    <rPh sb="0" eb="1">
      <t>チョウカイコ</t>
    </rPh>
    <phoneticPr fontId="23"/>
  </si>
  <si>
    <t>笙ヶ岳</t>
    <phoneticPr fontId="23"/>
  </si>
  <si>
    <t>鉾立コース</t>
    <phoneticPr fontId="23"/>
  </si>
  <si>
    <t>鉾立コース一泊</t>
    <rPh sb="0" eb="2">
      <t>ース</t>
    </rPh>
    <phoneticPr fontId="23"/>
  </si>
  <si>
    <t>祓川コース</t>
    <rPh sb="0" eb="2">
      <t>ハライカワ</t>
    </rPh>
    <phoneticPr fontId="23"/>
  </si>
  <si>
    <t>祓川コース一泊</t>
    <rPh sb="0" eb="1">
      <t>ハライカワコース</t>
    </rPh>
    <phoneticPr fontId="23"/>
  </si>
  <si>
    <t>百宅コース</t>
    <rPh sb="0" eb="1">
      <t>ヒャクタク</t>
    </rPh>
    <phoneticPr fontId="23"/>
  </si>
  <si>
    <t>湯ノ岱コース</t>
    <phoneticPr fontId="23"/>
  </si>
  <si>
    <t>紅葉
秋駒・栗駒山
9月〜10月上旬</t>
    <rPh sb="0" eb="3">
      <t>クリコマヤマ</t>
    </rPh>
    <phoneticPr fontId="23"/>
  </si>
  <si>
    <t>栗駒山須川コース</t>
    <rPh sb="0" eb="2">
      <t>スカワコース</t>
    </rPh>
    <phoneticPr fontId="23"/>
  </si>
  <si>
    <t>秣岳縦走</t>
    <rPh sb="0" eb="2">
      <t>マグサダケ</t>
    </rPh>
    <phoneticPr fontId="23"/>
  </si>
  <si>
    <t>秋田駒八合目周回</t>
    <rPh sb="0" eb="3">
      <t>ハチゴウメ</t>
    </rPh>
    <phoneticPr fontId="23"/>
  </si>
  <si>
    <t>地図読み実践
八塩山</t>
    <rPh sb="0" eb="2">
      <t>じっせん</t>
    </rPh>
    <phoneticPr fontId="1" type="noConversion"/>
  </si>
  <si>
    <t>研修（予定）</t>
    <rPh sb="0" eb="2">
      <t>けんしゅう</t>
    </rPh>
    <phoneticPr fontId="1" type="noConversion"/>
  </si>
  <si>
    <t>スキルアップ研修</t>
    <rPh sb="0" eb="2">
      <t>けんしゅう</t>
    </rPh>
    <phoneticPr fontId="1" type="noConversion"/>
  </si>
  <si>
    <t>鳥海山山頂小屋泊まり</t>
  </si>
  <si>
    <t>湯川沼尾根コース</t>
    <rPh sb="0" eb="2">
      <t>おね</t>
    </rPh>
    <phoneticPr fontId="1" type="noConversion"/>
  </si>
  <si>
    <t>研修</t>
    <rPh sb="0" eb="2">
      <t>けんしゅう</t>
    </rPh>
    <phoneticPr fontId="1" type="noConversion"/>
  </si>
  <si>
    <t>資格更新研修</t>
    <rPh sb="0" eb="2">
      <t>□</t>
    </rPh>
    <phoneticPr fontId="1" type="noConversion"/>
  </si>
  <si>
    <t>プライベートガイド</t>
    <phoneticPr fontId="1" type="noConversion"/>
  </si>
  <si>
    <t>薬師岳
ニッコウキスゲ</t>
    <phoneticPr fontId="1" type="noConversion"/>
  </si>
  <si>
    <t>鳥海湖ハイキング</t>
    <phoneticPr fontId="1" type="noConversion"/>
  </si>
  <si>
    <t>鳥海山
アーリータイム</t>
    <phoneticPr fontId="1" type="noConversion"/>
  </si>
  <si>
    <t>プライベート　ガイド</t>
    <phoneticPr fontId="1" type="noConversion"/>
  </si>
  <si>
    <t>資格更新講習</t>
    <rPh sb="0" eb="2">
      <t>しかく</t>
    </rPh>
    <phoneticPr fontId="1" type="noConversion"/>
  </si>
  <si>
    <t>黒森山~
御嶽縦走</t>
    <rPh sb="0" eb="3">
      <t>クロモジ</t>
    </rPh>
    <phoneticPr fontId="1" type="noConversion"/>
  </si>
  <si>
    <t>秋田駒ケ岳
初心者向け</t>
    <phoneticPr fontId="1" type="noConversion"/>
  </si>
  <si>
    <t>ムーミン谷〜男岳
秋田駒八合目起点</t>
    <rPh sb="0" eb="2">
      <t>きてん</t>
    </rPh>
    <phoneticPr fontId="1" type="noConversion"/>
  </si>
  <si>
    <t>秋田駒
南カルデラ周回
国見起点</t>
    <rPh sb="0" eb="1">
      <t>くに、い</t>
    </rPh>
    <phoneticPr fontId="1" type="noConversion"/>
  </si>
  <si>
    <t>栗駒山
秣岳縦走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</si>
</sst>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d"/>
    <numFmt numFmtId="179" formatCode="[$-F800]dddd\,\ mmmm\ dd\,\ yyyy"/>
  </numFmts>
  <fonts count="30" x14ac:knownFonts="1">
    <font>
      <sz val="11"/>
      <name val="Meiryo UI"/>
      <family val="2"/>
    </font>
    <font>
      <sz val="8"/>
      <name val="Arial"/>
      <family val="2"/>
    </font>
    <font>
      <sz val="11"/>
      <color theme="1"/>
      <name val="Meiryo UI"/>
      <family val="2"/>
    </font>
    <font>
      <sz val="11"/>
      <color indexed="63"/>
      <name val="Meiryo UI"/>
      <family val="2"/>
    </font>
    <font>
      <b/>
      <sz val="11"/>
      <color theme="0"/>
      <name val="Meiryo UI"/>
      <family val="2"/>
    </font>
    <font>
      <sz val="11"/>
      <color theme="0"/>
      <name val="Meiryo UI"/>
      <family val="2"/>
    </font>
    <font>
      <b/>
      <sz val="14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sz val="11"/>
      <name val="Meiryo UI"/>
      <family val="2"/>
    </font>
    <font>
      <i/>
      <sz val="11"/>
      <color theme="3" tint="-0.24994659260841701"/>
      <name val="Meiryo UI"/>
      <family val="2"/>
    </font>
    <font>
      <sz val="11"/>
      <color rgb="FF006100"/>
      <name val="Meiryo UI"/>
      <family val="2"/>
    </font>
    <font>
      <sz val="36"/>
      <color theme="4" tint="-0.24994659260841701"/>
      <name val="Meiryo UI"/>
      <family val="2"/>
    </font>
    <font>
      <b/>
      <sz val="11"/>
      <color theme="3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28"/>
      <color theme="0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16"/>
      <color theme="1"/>
      <name val="Meiryo UI"/>
      <family val="2"/>
    </font>
    <font>
      <sz val="10"/>
      <name val="Meiryo UI"/>
      <family val="2"/>
    </font>
    <font>
      <sz val="6"/>
      <name val="HuiFontP"/>
      <family val="3"/>
      <charset val="128"/>
    </font>
    <font>
      <sz val="18"/>
      <name val="Meiryo UI"/>
      <family val="2"/>
    </font>
    <font>
      <sz val="11"/>
      <color theme="1"/>
      <name val="Meiryo UI"/>
      <family val="2"/>
      <charset val="128"/>
    </font>
    <font>
      <u/>
      <sz val="11"/>
      <color theme="10"/>
      <name val="Meiryo UI"/>
      <family val="2"/>
    </font>
    <font>
      <u/>
      <sz val="11"/>
      <color theme="1"/>
      <name val="Meiryo UI"/>
      <family val="2"/>
    </font>
    <font>
      <sz val="16"/>
      <color theme="1"/>
      <name val="Meiryo UI"/>
      <family val="2"/>
      <charset val="128"/>
    </font>
    <font>
      <u/>
      <sz val="11"/>
      <color theme="1"/>
      <name val="Meiryo UI"/>
      <family val="2"/>
      <charset val="128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2" tint="-9.9978637043366805E-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2" tint="-9.9978637043366805E-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thin">
        <color theme="0" tint="-0.14993743705557422"/>
      </right>
      <top/>
      <bottom/>
      <diagonal/>
    </border>
  </borders>
  <cellStyleXfs count="51">
    <xf numFmtId="0" fontId="0" fillId="0" borderId="0" applyFill="0" applyBorder="0" applyProtection="0"/>
    <xf numFmtId="0" fontId="3" fillId="3" borderId="0" applyNumberFormat="0" applyBorder="0" applyAlignment="0" applyProtection="0"/>
    <xf numFmtId="0" fontId="12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6" fillId="5" borderId="2" applyNumberFormat="0" applyProtection="0">
      <alignment vertical="center"/>
    </xf>
    <xf numFmtId="178" fontId="21" fillId="0" borderId="9" applyFill="0" applyProtection="0">
      <alignment horizontal="left" vertical="center" wrapText="1" indent="1"/>
    </xf>
    <xf numFmtId="178" fontId="2" fillId="0" borderId="6" applyFill="0" applyProtection="0">
      <alignment horizontal="left" vertical="top" wrapText="1" indent="1"/>
    </xf>
    <xf numFmtId="178" fontId="2" fillId="0" borderId="0" applyNumberFormat="0" applyFill="0" applyProtection="0">
      <alignment horizontal="left" vertical="top" wrapText="1" indent="1"/>
    </xf>
    <xf numFmtId="178" fontId="9" fillId="0" borderId="8" applyNumberFormat="0" applyFill="0" applyProtection="0">
      <alignment horizontal="left" vertical="center" wrapText="1" indent="1"/>
    </xf>
    <xf numFmtId="0" fontId="18" fillId="6" borderId="0" applyNumberFormat="0" applyBorder="0" applyProtection="0">
      <alignment horizontal="center"/>
    </xf>
    <xf numFmtId="0" fontId="4" fillId="7" borderId="3" applyNumberFormat="0" applyProtection="0">
      <alignment horizontal="left" vertical="center" indent="1"/>
    </xf>
    <xf numFmtId="0" fontId="4" fillId="6" borderId="3" applyNumberFormat="0" applyProtection="0">
      <alignment horizontal="left" indent="1"/>
    </xf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10" applyNumberFormat="0" applyFill="0" applyAlignment="0" applyProtection="0"/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8" borderId="0" applyNumberFormat="0" applyBorder="0" applyAlignment="0" applyProtection="0"/>
    <xf numFmtId="0" fontId="7" fillId="9" borderId="0" applyNumberFormat="0" applyBorder="0" applyAlignment="0" applyProtection="0"/>
    <xf numFmtId="0" fontId="16" fillId="10" borderId="0" applyNumberFormat="0" applyBorder="0" applyAlignment="0" applyProtection="0"/>
    <xf numFmtId="0" fontId="14" fillId="11" borderId="12" applyNumberFormat="0" applyAlignment="0" applyProtection="0"/>
    <xf numFmtId="0" fontId="17" fillId="12" borderId="13" applyNumberFormat="0" applyAlignment="0" applyProtection="0"/>
    <xf numFmtId="0" fontId="8" fillId="12" borderId="12" applyNumberFormat="0" applyAlignment="0" applyProtection="0"/>
    <xf numFmtId="0" fontId="15" fillId="0" borderId="14" applyNumberFormat="0" applyFill="0" applyAlignment="0" applyProtection="0"/>
    <xf numFmtId="0" fontId="4" fillId="13" borderId="15" applyNumberFormat="0" applyAlignment="0" applyProtection="0"/>
    <xf numFmtId="0" fontId="20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139">
    <xf numFmtId="0" fontId="0" fillId="0" borderId="0" xfId="0"/>
    <xf numFmtId="0" fontId="18" fillId="6" borderId="0" xfId="9">
      <alignment horizontal="center"/>
    </xf>
    <xf numFmtId="0" fontId="0" fillId="2" borderId="0" xfId="0" applyFill="1"/>
    <xf numFmtId="0" fontId="4" fillId="7" borderId="3" xfId="10" applyAlignment="1">
      <alignment horizontal="left" vertical="center" indent="1"/>
    </xf>
    <xf numFmtId="0" fontId="4" fillId="6" borderId="3" xfId="11" applyAlignment="1">
      <alignment horizontal="left" vertical="center" indent="1"/>
    </xf>
    <xf numFmtId="0" fontId="0" fillId="2" borderId="0" xfId="0" applyFill="1" applyBorder="1"/>
    <xf numFmtId="0" fontId="2" fillId="0" borderId="6" xfId="6" applyNumberFormat="1" applyFill="1">
      <alignment horizontal="left" vertical="top" wrapText="1" indent="1"/>
    </xf>
    <xf numFmtId="0" fontId="2" fillId="0" borderId="5" xfId="6" applyNumberFormat="1" applyFill="1" applyBorder="1">
      <alignment horizontal="left" vertical="top" wrapText="1" indent="1"/>
    </xf>
    <xf numFmtId="0" fontId="2" fillId="0" borderId="7" xfId="6" applyNumberFormat="1" applyFill="1" applyBorder="1">
      <alignment horizontal="left" vertical="top" wrapText="1" indent="1"/>
    </xf>
    <xf numFmtId="0" fontId="22" fillId="0" borderId="0" xfId="0" applyFont="1"/>
    <xf numFmtId="178" fontId="21" fillId="0" borderId="9" xfId="5" applyNumberFormat="1" applyFill="1">
      <alignment horizontal="left" vertical="center" wrapText="1" indent="1"/>
    </xf>
    <xf numFmtId="178" fontId="21" fillId="0" borderId="4" xfId="5" applyNumberFormat="1" applyFill="1" applyBorder="1">
      <alignment horizontal="left" vertical="center" wrapText="1" indent="1"/>
    </xf>
    <xf numFmtId="178" fontId="21" fillId="35" borderId="9" xfId="5" applyNumberFormat="1" applyFill="1">
      <alignment horizontal="left" vertical="center" wrapText="1" indent="1"/>
    </xf>
    <xf numFmtId="0" fontId="2" fillId="38" borderId="6" xfId="6" applyNumberFormat="1" applyFill="1" applyAlignment="1">
      <alignment horizontal="center" vertical="center" wrapText="1"/>
    </xf>
    <xf numFmtId="178" fontId="21" fillId="36" borderId="9" xfId="5" applyNumberFormat="1" applyFill="1">
      <alignment horizontal="left" vertical="center" wrapText="1" indent="1"/>
    </xf>
    <xf numFmtId="0" fontId="0" fillId="0" borderId="18" xfId="0" applyBorder="1" applyAlignment="1">
      <alignment horizontal="center"/>
    </xf>
    <xf numFmtId="0" fontId="0" fillId="0" borderId="18" xfId="0" applyBorder="1"/>
    <xf numFmtId="42" fontId="0" fillId="0" borderId="18" xfId="18" applyFont="1" applyBorder="1" applyAlignment="1">
      <alignment horizontal="left" indent="4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left" vertical="center" indent="4"/>
    </xf>
    <xf numFmtId="0" fontId="0" fillId="0" borderId="26" xfId="0" applyBorder="1"/>
    <xf numFmtId="0" fontId="0" fillId="0" borderId="27" xfId="0" applyBorder="1" applyAlignment="1">
      <alignment horizontal="left" vertical="center" indent="4"/>
    </xf>
    <xf numFmtId="42" fontId="0" fillId="0" borderId="28" xfId="18" applyFont="1" applyBorder="1" applyAlignment="1">
      <alignment horizontal="left" indent="4"/>
    </xf>
    <xf numFmtId="0" fontId="0" fillId="0" borderId="28" xfId="0" applyBorder="1"/>
    <xf numFmtId="0" fontId="0" fillId="0" borderId="29" xfId="0" applyBorder="1"/>
    <xf numFmtId="0" fontId="0" fillId="0" borderId="27" xfId="0" applyFill="1" applyBorder="1" applyAlignment="1">
      <alignment horizontal="left" vertical="center" indent="4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0" xfId="0" applyFont="1"/>
    <xf numFmtId="3" fontId="0" fillId="0" borderId="0" xfId="0" applyNumberFormat="1"/>
    <xf numFmtId="42" fontId="0" fillId="0" borderId="34" xfId="18" applyFont="1" applyBorder="1" applyAlignment="1">
      <alignment horizontal="left" indent="4"/>
    </xf>
    <xf numFmtId="42" fontId="0" fillId="0" borderId="34" xfId="18" applyFont="1" applyBorder="1"/>
    <xf numFmtId="42" fontId="0" fillId="0" borderId="35" xfId="18" applyFont="1" applyBorder="1"/>
    <xf numFmtId="0" fontId="0" fillId="0" borderId="36" xfId="0" applyBorder="1"/>
    <xf numFmtId="0" fontId="0" fillId="0" borderId="37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34" xfId="0" applyBorder="1"/>
    <xf numFmtId="0" fontId="0" fillId="0" borderId="35" xfId="0" applyBorder="1"/>
    <xf numFmtId="0" fontId="0" fillId="0" borderId="44" xfId="0" applyBorder="1" applyAlignment="1">
      <alignment horizontal="left" vertical="center" indent="4"/>
    </xf>
    <xf numFmtId="42" fontId="0" fillId="0" borderId="33" xfId="18" applyFont="1" applyBorder="1" applyAlignment="1">
      <alignment horizontal="left" indent="4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33" xfId="0" applyBorder="1"/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7" fillId="38" borderId="6" xfId="50" applyNumberFormat="1" applyFont="1" applyFill="1" applyBorder="1" applyAlignment="1">
      <alignment horizontal="left" vertical="center" wrapText="1"/>
    </xf>
    <xf numFmtId="0" fontId="2" fillId="0" borderId="6" xfId="6" applyNumberFormat="1" applyFont="1" applyFill="1">
      <alignment horizontal="left" vertical="top" wrapText="1" indent="1"/>
    </xf>
    <xf numFmtId="178" fontId="28" fillId="0" borderId="9" xfId="5" applyNumberFormat="1" applyFont="1" applyFill="1">
      <alignment horizontal="left" vertical="center" wrapText="1" indent="1"/>
    </xf>
    <xf numFmtId="178" fontId="28" fillId="0" borderId="4" xfId="5" applyNumberFormat="1" applyFont="1" applyFill="1" applyBorder="1">
      <alignment horizontal="left" vertical="center" wrapText="1" indent="1"/>
    </xf>
    <xf numFmtId="0" fontId="25" fillId="0" borderId="6" xfId="6" applyNumberFormat="1" applyFont="1" applyFill="1" applyBorder="1">
      <alignment horizontal="left" vertical="top" wrapText="1" indent="1"/>
    </xf>
    <xf numFmtId="0" fontId="25" fillId="0" borderId="32" xfId="6" applyNumberFormat="1" applyFont="1" applyFill="1" applyBorder="1">
      <alignment horizontal="left" vertical="top" wrapText="1" indent="1"/>
    </xf>
    <xf numFmtId="0" fontId="25" fillId="0" borderId="6" xfId="6" applyNumberFormat="1" applyFont="1" applyFill="1" applyAlignment="1">
      <alignment horizontal="left" vertical="center" wrapText="1"/>
    </xf>
    <xf numFmtId="178" fontId="28" fillId="0" borderId="30" xfId="5" applyNumberFormat="1" applyFont="1" applyFill="1" applyBorder="1">
      <alignment horizontal="left" vertical="center" wrapText="1" indent="1"/>
    </xf>
    <xf numFmtId="178" fontId="28" fillId="0" borderId="31" xfId="5" applyNumberFormat="1" applyFont="1" applyFill="1" applyBorder="1">
      <alignment horizontal="left" vertical="center" wrapText="1" indent="1"/>
    </xf>
    <xf numFmtId="178" fontId="28" fillId="35" borderId="9" xfId="5" applyNumberFormat="1" applyFont="1" applyFill="1">
      <alignment horizontal="left" vertical="center" wrapText="1" indent="1"/>
    </xf>
    <xf numFmtId="178" fontId="28" fillId="35" borderId="4" xfId="5" applyNumberFormat="1" applyFont="1" applyFill="1" applyBorder="1">
      <alignment horizontal="left" vertical="center" wrapText="1" indent="1"/>
    </xf>
    <xf numFmtId="0" fontId="29" fillId="36" borderId="5" xfId="50" applyNumberFormat="1" applyFont="1" applyFill="1" applyBorder="1" applyAlignment="1">
      <alignment horizontal="left" vertical="center" wrapText="1"/>
    </xf>
    <xf numFmtId="0" fontId="25" fillId="0" borderId="5" xfId="6" applyNumberFormat="1" applyFont="1" applyFill="1" applyBorder="1">
      <alignment horizontal="left" vertical="top" wrapText="1" indent="1"/>
    </xf>
    <xf numFmtId="0" fontId="29" fillId="38" borderId="6" xfId="50" applyNumberFormat="1" applyFont="1" applyFill="1" applyBorder="1" applyAlignment="1">
      <alignment horizontal="left" vertical="center" wrapText="1" indent="1"/>
    </xf>
    <xf numFmtId="0" fontId="29" fillId="38" borderId="6" xfId="50" applyNumberFormat="1" applyFont="1" applyFill="1" applyBorder="1" applyAlignment="1">
      <alignment horizontal="center" vertical="center" wrapText="1"/>
    </xf>
    <xf numFmtId="0" fontId="27" fillId="38" borderId="6" xfId="50" applyNumberFormat="1" applyFont="1" applyFill="1" applyBorder="1" applyAlignment="1">
      <alignment horizontal="center" vertical="center" wrapText="1"/>
    </xf>
    <xf numFmtId="0" fontId="29" fillId="38" borderId="6" xfId="50" applyNumberFormat="1" applyFont="1" applyFill="1" applyBorder="1" applyAlignment="1">
      <alignment horizontal="left" vertical="center" wrapText="1"/>
    </xf>
    <xf numFmtId="0" fontId="29" fillId="36" borderId="5" xfId="50" applyNumberFormat="1" applyFont="1" applyFill="1" applyBorder="1" applyAlignment="1">
      <alignment horizontal="left" vertical="center" wrapText="1" indent="1"/>
    </xf>
    <xf numFmtId="0" fontId="29" fillId="38" borderId="7" xfId="50" applyNumberFormat="1" applyFont="1" applyFill="1" applyBorder="1" applyAlignment="1">
      <alignment horizontal="center" vertical="center" wrapText="1"/>
    </xf>
    <xf numFmtId="0" fontId="25" fillId="43" borderId="7" xfId="6" applyNumberFormat="1" applyFont="1" applyFill="1" applyBorder="1" applyAlignment="1">
      <alignment horizontal="center" vertical="center" wrapText="1"/>
    </xf>
    <xf numFmtId="0" fontId="27" fillId="38" borderId="7" xfId="50" applyNumberFormat="1" applyFont="1" applyFill="1" applyBorder="1" applyAlignment="1">
      <alignment horizontal="center" vertical="center" wrapText="1"/>
    </xf>
    <xf numFmtId="0" fontId="25" fillId="42" borderId="7" xfId="6" applyNumberFormat="1" applyFont="1" applyFill="1" applyBorder="1" applyAlignment="1">
      <alignment horizontal="center" vertical="center" wrapText="1"/>
    </xf>
    <xf numFmtId="0" fontId="29" fillId="36" borderId="5" xfId="5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6" xfId="6" applyNumberFormat="1" applyFont="1" applyFill="1">
      <alignment horizontal="left" vertical="top" wrapText="1" indent="1"/>
    </xf>
    <xf numFmtId="178" fontId="28" fillId="36" borderId="9" xfId="5" applyNumberFormat="1" applyFont="1" applyFill="1">
      <alignment horizontal="left" vertical="center" wrapText="1" indent="1"/>
    </xf>
    <xf numFmtId="0" fontId="29" fillId="38" borderId="0" xfId="50" applyFont="1" applyFill="1" applyAlignment="1">
      <alignment horizontal="center" vertical="center" wrapText="1"/>
    </xf>
    <xf numFmtId="0" fontId="25" fillId="0" borderId="0" xfId="6" applyNumberFormat="1" applyFont="1" applyFill="1" applyBorder="1">
      <alignment horizontal="left" vertical="top" wrapText="1" indent="1"/>
    </xf>
    <xf numFmtId="0" fontId="25" fillId="0" borderId="18" xfId="6" applyNumberFormat="1" applyFont="1" applyFill="1" applyBorder="1" applyAlignment="1">
      <alignment vertical="center" wrapText="1"/>
    </xf>
    <xf numFmtId="178" fontId="28" fillId="0" borderId="54" xfId="5" applyNumberFormat="1" applyFont="1" applyFill="1" applyBorder="1">
      <alignment horizontal="left" vertical="center" wrapText="1" indent="1"/>
    </xf>
    <xf numFmtId="178" fontId="28" fillId="0" borderId="5" xfId="5" applyNumberFormat="1" applyFont="1" applyFill="1" applyBorder="1">
      <alignment horizontal="left" vertical="center" wrapText="1" indent="1"/>
    </xf>
    <xf numFmtId="0" fontId="29" fillId="38" borderId="5" xfId="50" applyNumberFormat="1" applyFont="1" applyFill="1" applyBorder="1" applyAlignment="1">
      <alignment horizontal="left" vertical="center" wrapText="1"/>
    </xf>
    <xf numFmtId="0" fontId="2" fillId="0" borderId="5" xfId="6" applyNumberFormat="1" applyFont="1" applyFill="1" applyBorder="1" applyAlignment="1">
      <alignment horizontal="left" vertical="center" wrapText="1"/>
    </xf>
    <xf numFmtId="0" fontId="2" fillId="0" borderId="0" xfId="0" applyFont="1"/>
    <xf numFmtId="0" fontId="25" fillId="0" borderId="6" xfId="6" applyNumberFormat="1" applyFont="1" applyFill="1" applyAlignment="1">
      <alignment horizontal="center" vertical="center" wrapText="1"/>
    </xf>
    <xf numFmtId="0" fontId="27" fillId="38" borderId="11" xfId="50" applyNumberFormat="1" applyFont="1" applyFill="1" applyBorder="1" applyAlignment="1">
      <alignment vertical="center" wrapText="1"/>
    </xf>
    <xf numFmtId="0" fontId="25" fillId="0" borderId="16" xfId="6" applyNumberFormat="1" applyFont="1" applyFill="1" applyBorder="1" applyAlignment="1">
      <alignment vertical="center" wrapText="1"/>
    </xf>
    <xf numFmtId="0" fontId="25" fillId="36" borderId="5" xfId="6" applyNumberFormat="1" applyFont="1" applyFill="1" applyBorder="1" applyAlignment="1">
      <alignment horizontal="center" vertical="center" wrapText="1"/>
    </xf>
    <xf numFmtId="0" fontId="29" fillId="38" borderId="5" xfId="50" applyNumberFormat="1" applyFont="1" applyFill="1" applyBorder="1" applyAlignment="1">
      <alignment horizontal="left" vertical="center" wrapText="1" indent="1"/>
    </xf>
    <xf numFmtId="0" fontId="25" fillId="36" borderId="6" xfId="6" applyNumberFormat="1" applyFont="1" applyFill="1" applyAlignment="1">
      <alignment horizontal="left" vertical="center" wrapText="1"/>
    </xf>
    <xf numFmtId="0" fontId="25" fillId="40" borderId="11" xfId="6" applyNumberFormat="1" applyFont="1" applyFill="1" applyBorder="1" applyAlignment="1">
      <alignment horizontal="center" vertical="center" wrapText="1"/>
    </xf>
    <xf numFmtId="0" fontId="25" fillId="40" borderId="17" xfId="6" applyNumberFormat="1" applyFont="1" applyFill="1" applyBorder="1" applyAlignment="1">
      <alignment horizontal="center" vertical="center" wrapText="1"/>
    </xf>
    <xf numFmtId="0" fontId="25" fillId="41" borderId="11" xfId="6" applyNumberFormat="1" applyFont="1" applyFill="1" applyBorder="1" applyAlignment="1">
      <alignment horizontal="center" vertical="center" wrapText="1"/>
    </xf>
    <xf numFmtId="0" fontId="25" fillId="41" borderId="16" xfId="6" applyNumberFormat="1" applyFont="1" applyFill="1" applyBorder="1" applyAlignment="1">
      <alignment horizontal="center" vertical="center" wrapText="1"/>
    </xf>
    <xf numFmtId="0" fontId="25" fillId="39" borderId="11" xfId="6" applyNumberFormat="1" applyFont="1" applyFill="1" applyBorder="1" applyAlignment="1">
      <alignment horizontal="center" vertical="center" wrapText="1"/>
    </xf>
    <xf numFmtId="0" fontId="25" fillId="39" borderId="17" xfId="6" applyNumberFormat="1" applyFont="1" applyFill="1" applyBorder="1" applyAlignment="1">
      <alignment horizontal="center" vertical="center" wrapText="1"/>
    </xf>
    <xf numFmtId="0" fontId="2" fillId="40" borderId="0" xfId="6" applyNumberFormat="1" applyFont="1" applyFill="1" applyBorder="1" applyAlignment="1">
      <alignment horizontal="center" vertical="center" wrapText="1"/>
    </xf>
    <xf numFmtId="0" fontId="25" fillId="40" borderId="6" xfId="6" applyNumberFormat="1" applyFont="1" applyFill="1" applyAlignment="1">
      <alignment horizontal="center" vertical="center" wrapText="1"/>
    </xf>
    <xf numFmtId="0" fontId="12" fillId="0" borderId="0" xfId="2">
      <alignment horizontal="left" indent="3"/>
    </xf>
    <xf numFmtId="179" fontId="0" fillId="0" borderId="8" xfId="8" applyNumberFormat="1" applyFont="1" applyBorder="1">
      <alignment horizontal="left" vertical="center" wrapText="1" indent="1"/>
    </xf>
    <xf numFmtId="179" fontId="9" fillId="0" borderId="8" xfId="8" applyNumberFormat="1" applyBorder="1">
      <alignment horizontal="left" vertical="center" wrapText="1" indent="1"/>
    </xf>
    <xf numFmtId="0" fontId="25" fillId="37" borderId="11" xfId="6" applyNumberFormat="1" applyFont="1" applyFill="1" applyBorder="1" applyAlignment="1">
      <alignment horizontal="center" vertical="center" wrapText="1"/>
    </xf>
    <xf numFmtId="0" fontId="25" fillId="37" borderId="16" xfId="6" applyNumberFormat="1" applyFont="1" applyFill="1" applyBorder="1" applyAlignment="1">
      <alignment horizontal="center" vertical="center" wrapText="1"/>
    </xf>
    <xf numFmtId="0" fontId="27" fillId="38" borderId="11" xfId="50" applyNumberFormat="1" applyFont="1" applyFill="1" applyBorder="1" applyAlignment="1">
      <alignment horizontal="center" vertical="center" wrapText="1"/>
    </xf>
    <xf numFmtId="0" fontId="29" fillId="38" borderId="16" xfId="50" applyNumberFormat="1" applyFont="1" applyFill="1" applyBorder="1" applyAlignment="1">
      <alignment horizontal="center" vertical="center" wrapText="1"/>
    </xf>
    <xf numFmtId="0" fontId="25" fillId="39" borderId="7" xfId="6" applyNumberFormat="1" applyFont="1" applyFill="1" applyBorder="1" applyAlignment="1">
      <alignment horizontal="center" vertical="center" wrapText="1"/>
    </xf>
    <xf numFmtId="0" fontId="25" fillId="39" borderId="19" xfId="6" applyNumberFormat="1" applyFont="1" applyFill="1" applyBorder="1" applyAlignment="1">
      <alignment horizontal="center" vertical="center" wrapText="1"/>
    </xf>
    <xf numFmtId="0" fontId="2" fillId="40" borderId="0" xfId="6" applyNumberFormat="1" applyFill="1" applyBorder="1" applyAlignment="1">
      <alignment horizontal="center" vertical="center" wrapText="1"/>
    </xf>
    <xf numFmtId="0" fontId="2" fillId="40" borderId="6" xfId="6" applyNumberFormat="1" applyFill="1" applyAlignment="1">
      <alignment horizontal="center" vertical="center" wrapText="1"/>
    </xf>
    <xf numFmtId="0" fontId="25" fillId="41" borderId="17" xfId="6" applyNumberFormat="1" applyFont="1" applyFill="1" applyBorder="1" applyAlignment="1">
      <alignment horizontal="center" vertical="center" wrapText="1"/>
    </xf>
    <xf numFmtId="0" fontId="29" fillId="38" borderId="5" xfId="50" applyNumberFormat="1" applyFont="1" applyFill="1" applyBorder="1" applyAlignment="1">
      <alignment horizontal="center" vertical="center" wrapText="1"/>
    </xf>
    <xf numFmtId="0" fontId="29" fillId="38" borderId="6" xfId="50" applyNumberFormat="1" applyFont="1" applyFill="1" applyBorder="1" applyAlignment="1">
      <alignment horizontal="center" vertical="center" wrapText="1"/>
    </xf>
    <xf numFmtId="0" fontId="9" fillId="0" borderId="8" xfId="8" applyNumberFormat="1">
      <alignment horizontal="left" vertical="center" wrapText="1" indent="1"/>
    </xf>
    <xf numFmtId="0" fontId="2" fillId="0" borderId="0" xfId="7" applyNumberFormat="1">
      <alignment horizontal="left" vertical="top" wrapText="1" indent="1"/>
    </xf>
    <xf numFmtId="179" fontId="9" fillId="0" borderId="8" xfId="8" applyNumberFormat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0" fillId="0" borderId="25" xfId="0" applyBorder="1" applyAlignment="1">
      <alignment horizontal="left" vertical="center" indent="1"/>
    </xf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8" xfId="0" applyBorder="1" applyAlignment="1">
      <alignment horizontal="left" vertical="center" wrapText="1" indent="1"/>
    </xf>
    <xf numFmtId="0" fontId="0" fillId="0" borderId="42" xfId="0" applyBorder="1" applyAlignment="1">
      <alignment horizontal="left" vertical="center" indent="1"/>
    </xf>
    <xf numFmtId="0" fontId="0" fillId="0" borderId="4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9" fillId="0" borderId="5" xfId="50" applyNumberFormat="1" applyFont="1" applyFill="1" applyBorder="1" applyAlignment="1">
      <alignment horizontal="left" vertical="center" wrapText="1"/>
    </xf>
  </cellXfs>
  <cellStyles count="51">
    <cellStyle name="1 日の詳細" xfId="6" xr:uid="{00000000-0005-0000-0000-000004000000}"/>
    <cellStyle name="20% - アクセント 1" xfId="29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3" builtinId="46" customBuiltin="1"/>
    <cellStyle name="20% - アクセント 6" xfId="47" builtinId="50" customBuiltin="1"/>
    <cellStyle name="40% - アクセント 1" xfId="1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4" builtinId="47" customBuiltin="1"/>
    <cellStyle name="40% - アクセント 6" xfId="48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5" builtinId="48" customBuiltin="1"/>
    <cellStyle name="60% - アクセント 6" xfId="49" builtinId="52" customBuiltin="1"/>
    <cellStyle name="アクセント 1" xfId="3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" builtinId="45" customBuiltin="1"/>
    <cellStyle name="アクセント 6" xfId="46" builtinId="49" customBuiltin="1"/>
    <cellStyle name="タイトル" xfId="9" builtinId="15" customBuiltin="1"/>
    <cellStyle name="チェック セル" xfId="27" builtinId="23" customBuiltin="1"/>
    <cellStyle name="どちらでもない" xfId="22" builtinId="28" customBuiltin="1"/>
    <cellStyle name="パーセント" xfId="19" builtinId="5" customBuiltin="1"/>
    <cellStyle name="ハイパーリンク" xfId="50" builtinId="8"/>
    <cellStyle name="メモ" xfId="7" builtinId="10" customBuiltin="1"/>
    <cellStyle name="メモ見出し" xfId="8" xr:uid="{00000000-0005-0000-0000-00000D000000}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16" builtinId="6" customBuiltin="1"/>
    <cellStyle name="桁区切り [0.00]" xfId="15" builtinId="3" customBuiltin="1"/>
    <cellStyle name="見出し 1" xfId="2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集計" xfId="14" builtinId="25" customBuiltin="1"/>
    <cellStyle name="出力" xfId="24" builtinId="21" customBuiltin="1"/>
    <cellStyle name="説明文" xfId="13" builtinId="53" customBuiltin="1"/>
    <cellStyle name="通貨" xfId="18" builtinId="7" customBuiltin="1"/>
    <cellStyle name="通貨 [0.00]" xfId="17" builtinId="4" customBuiltin="1"/>
    <cellStyle name="日" xfId="5" xr:uid="{00000000-0005-0000-0000-000003000000}"/>
    <cellStyle name="入力" xfId="23" builtinId="20" customBuiltin="1"/>
    <cellStyle name="標準" xfId="0" builtinId="0" customBuiltin="1"/>
    <cellStyle name="良い" xfId="20" builtinId="26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ariko.jp/blog-yama/guide_menu/guide-menu/koshikiyama/" TargetMode="External"/><Relationship Id="rId18" Type="http://schemas.openxmlformats.org/officeDocument/2006/relationships/hyperlink" Target="https://bariko.jp/blog-yama/guide_menu/guide-menu/akitakoma-guide/" TargetMode="External"/><Relationship Id="rId26" Type="http://schemas.openxmlformats.org/officeDocument/2006/relationships/hyperlink" Target="https://bariko.jp/blog-yama/guide_menu/guide-menu/chokaisan/" TargetMode="External"/><Relationship Id="rId39" Type="http://schemas.openxmlformats.org/officeDocument/2006/relationships/hyperlink" Target="https://bariko.jp/blog-yama/guide_menu/guide-menu/chokaisan/" TargetMode="External"/><Relationship Id="rId21" Type="http://schemas.openxmlformats.org/officeDocument/2006/relationships/hyperlink" Target="https://bariko.jp/blog-yama/guide_menu/guide-menu/akitakoma-guide/" TargetMode="External"/><Relationship Id="rId34" Type="http://schemas.openxmlformats.org/officeDocument/2006/relationships/hyperlink" Target="https://ringo3zan.com/" TargetMode="External"/><Relationship Id="rId42" Type="http://schemas.openxmlformats.org/officeDocument/2006/relationships/hyperlink" Target="https://bariko.jp/blog-yama/guide_menu/guide-menu/doroyusanzan/" TargetMode="External"/><Relationship Id="rId47" Type="http://schemas.openxmlformats.org/officeDocument/2006/relationships/hyperlink" Target="https://bariko.jp/blog-yama/guide_menu/guide-menu/satoyama-teizan/" TargetMode="External"/><Relationship Id="rId7" Type="http://schemas.openxmlformats.org/officeDocument/2006/relationships/hyperlink" Target="https://bariko.jp/blog-yama/guide_menu/guide-menu/satoyama-teizan/" TargetMode="External"/><Relationship Id="rId2" Type="http://schemas.openxmlformats.org/officeDocument/2006/relationships/hyperlink" Target="https://bariko.jp/blog-yama/guide_menu/guide-menu/satoyama-teizan/" TargetMode="External"/><Relationship Id="rId16" Type="http://schemas.openxmlformats.org/officeDocument/2006/relationships/hyperlink" Target="https://bariko.jp/blog-yama/guide_menu/guide-menu/koshikiyama/" TargetMode="External"/><Relationship Id="rId29" Type="http://schemas.openxmlformats.org/officeDocument/2006/relationships/hyperlink" Target="https://bariko.jp/blog-yama/guide_menu/guide-menu/chokaisan/" TargetMode="External"/><Relationship Id="rId1" Type="http://schemas.openxmlformats.org/officeDocument/2006/relationships/hyperlink" Target="https://bariko.jp/blog-yama/guide_menu/guide-menu/satoyama-teizan/" TargetMode="External"/><Relationship Id="rId6" Type="http://schemas.openxmlformats.org/officeDocument/2006/relationships/hyperlink" Target="https://bariko.jp/blog-yama/guide_menu/guide-menu/satoyama-teizan/" TargetMode="External"/><Relationship Id="rId11" Type="http://schemas.openxmlformats.org/officeDocument/2006/relationships/hyperlink" Target="https://bariko.jp/blog-yama/guide_menu/guide-menu/kamuro/" TargetMode="External"/><Relationship Id="rId24" Type="http://schemas.openxmlformats.org/officeDocument/2006/relationships/hyperlink" Target="https://bariko.jp/blog-yama/guide_menu/guide-menu/akitakoma-guide/" TargetMode="External"/><Relationship Id="rId32" Type="http://schemas.openxmlformats.org/officeDocument/2006/relationships/hyperlink" Target="https://ringo3zan.com/" TargetMode="External"/><Relationship Id="rId37" Type="http://schemas.openxmlformats.org/officeDocument/2006/relationships/hyperlink" Target="https://bariko.jp/blog-yama/guide_menu/guide-menu/minamihachimantai/" TargetMode="External"/><Relationship Id="rId40" Type="http://schemas.openxmlformats.org/officeDocument/2006/relationships/hyperlink" Target="https://bariko.jp/blog-yama/guide_menu/guide-menu/chokaisan/" TargetMode="External"/><Relationship Id="rId45" Type="http://schemas.openxmlformats.org/officeDocument/2006/relationships/hyperlink" Target="https://ringo3zan.com/" TargetMode="External"/><Relationship Id="rId5" Type="http://schemas.openxmlformats.org/officeDocument/2006/relationships/hyperlink" Target="https://bariko.jp/blog-yama/guide_menu/guide-menu/satoyama-teizan/" TargetMode="External"/><Relationship Id="rId15" Type="http://schemas.openxmlformats.org/officeDocument/2006/relationships/hyperlink" Target="https://bariko.jp/blog-yama/guide_menu/guide-menu/koshikiyama/" TargetMode="External"/><Relationship Id="rId23" Type="http://schemas.openxmlformats.org/officeDocument/2006/relationships/hyperlink" Target="https://bariko.jp/blog-yama/guide_menu/guide-menu/akitakoma-guide/" TargetMode="External"/><Relationship Id="rId28" Type="http://schemas.openxmlformats.org/officeDocument/2006/relationships/hyperlink" Target="https://bariko.jp/blog-yama/guide_menu/guide-menu/chokaisan/" TargetMode="External"/><Relationship Id="rId36" Type="http://schemas.openxmlformats.org/officeDocument/2006/relationships/hyperlink" Target="https://bariko.jp/blog-yama/guide_menu/guide-menu/minamihachimantai/" TargetMode="External"/><Relationship Id="rId10" Type="http://schemas.openxmlformats.org/officeDocument/2006/relationships/hyperlink" Target="https://bariko.jp/blog-yama/guide_menu/guide-menu/megamiyama/" TargetMode="External"/><Relationship Id="rId19" Type="http://schemas.openxmlformats.org/officeDocument/2006/relationships/hyperlink" Target="https://bariko.jp/blog-yama/guide_menu/guide-menu/akitakoma-guide/" TargetMode="External"/><Relationship Id="rId31" Type="http://schemas.openxmlformats.org/officeDocument/2006/relationships/hyperlink" Target="https://bariko.jp/blog-yama/guide_menu/guide-menu/satoyama-teizan/" TargetMode="External"/><Relationship Id="rId44" Type="http://schemas.openxmlformats.org/officeDocument/2006/relationships/hyperlink" Target="https://bariko.jp/blog-yama/guide_menu/guide-menu/kurikomayama/" TargetMode="External"/><Relationship Id="rId4" Type="http://schemas.openxmlformats.org/officeDocument/2006/relationships/hyperlink" Target="https://bariko.jp/blog-yama/guide_menu/guide-menu/satoyama-teizan/" TargetMode="External"/><Relationship Id="rId9" Type="http://schemas.openxmlformats.org/officeDocument/2006/relationships/hyperlink" Target="https://bariko.jp/blog-yama/guide_menu/guide-menu/megamiyama/" TargetMode="External"/><Relationship Id="rId14" Type="http://schemas.openxmlformats.org/officeDocument/2006/relationships/hyperlink" Target="https://bariko.jp/blog-yama/guide_menu/guide-menu/koshikiyama/" TargetMode="External"/><Relationship Id="rId22" Type="http://schemas.openxmlformats.org/officeDocument/2006/relationships/hyperlink" Target="https://bariko.jp/blog-yama/guide_menu/guide-menu/akitakoma-guide/" TargetMode="External"/><Relationship Id="rId27" Type="http://schemas.openxmlformats.org/officeDocument/2006/relationships/hyperlink" Target="https://bariko.jp/blog-yama/guide_menu/guide-menu/chokaisan/" TargetMode="External"/><Relationship Id="rId30" Type="http://schemas.openxmlformats.org/officeDocument/2006/relationships/hyperlink" Target="https://bariko.jp/blog-yama/guide_menu/guide-menu/chokaisan/" TargetMode="External"/><Relationship Id="rId35" Type="http://schemas.openxmlformats.org/officeDocument/2006/relationships/hyperlink" Target="https://ringo3zan.com/" TargetMode="External"/><Relationship Id="rId43" Type="http://schemas.openxmlformats.org/officeDocument/2006/relationships/hyperlink" Target="https://bariko.jp/blog-yama/guide_menu/guide-menu/satoyama-teizan/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bariko.jp/blog-yama/guide_menu/guide-menu/megamiyama/" TargetMode="External"/><Relationship Id="rId3" Type="http://schemas.openxmlformats.org/officeDocument/2006/relationships/hyperlink" Target="https://bariko.jp/blog-yama/guide_menu/guide-menu/satoyama-teizan/" TargetMode="External"/><Relationship Id="rId12" Type="http://schemas.openxmlformats.org/officeDocument/2006/relationships/hyperlink" Target="https://bariko.jp/blog-yama/guide_menu/guide-menu/koshikiyama/" TargetMode="External"/><Relationship Id="rId17" Type="http://schemas.openxmlformats.org/officeDocument/2006/relationships/hyperlink" Target="https://bariko.jp/blog-yama/guide_menu/guide-menu/akitakoma-guide/" TargetMode="External"/><Relationship Id="rId25" Type="http://schemas.openxmlformats.org/officeDocument/2006/relationships/hyperlink" Target="https://bariko.jp/blog-yama/guide_menu/guide-menu/waga_mahiru/" TargetMode="External"/><Relationship Id="rId33" Type="http://schemas.openxmlformats.org/officeDocument/2006/relationships/hyperlink" Target="https://ringo3zan.com/" TargetMode="External"/><Relationship Id="rId38" Type="http://schemas.openxmlformats.org/officeDocument/2006/relationships/hyperlink" Target="https://bariko.jp/blog-yama/guide_menu/guide-menu/nyutozan/" TargetMode="External"/><Relationship Id="rId46" Type="http://schemas.openxmlformats.org/officeDocument/2006/relationships/hyperlink" Target="https://bariko.jp/blog-yama/2024winter-guide-menu/" TargetMode="External"/><Relationship Id="rId20" Type="http://schemas.openxmlformats.org/officeDocument/2006/relationships/hyperlink" Target="https://bariko.jp/blog-yama/guide_menu/guide-menu/akitakoma-guide/" TargetMode="External"/><Relationship Id="rId41" Type="http://schemas.openxmlformats.org/officeDocument/2006/relationships/hyperlink" Target="https://bariko.jp/blog-yama/guide_menu/guide-menu/doroyusanz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L164"/>
  <sheetViews>
    <sheetView showGridLines="0" tabSelected="1" topLeftCell="A12" zoomScaleNormal="100" workbookViewId="0">
      <selection activeCell="H24" sqref="G24:H24"/>
    </sheetView>
  </sheetViews>
  <sheetFormatPr baseColWidth="10" defaultColWidth="8.85546875" defaultRowHeight="16" x14ac:dyDescent="0.2"/>
  <cols>
    <col min="1" max="1" width="2.140625" customWidth="1"/>
    <col min="2" max="8" width="12.42578125" customWidth="1"/>
    <col min="9" max="9" width="2.7109375" customWidth="1"/>
    <col min="14" max="14" width="6" customWidth="1"/>
  </cols>
  <sheetData>
    <row r="1" spans="1:8" ht="54" customHeight="1" x14ac:dyDescent="0.55000000000000004">
      <c r="A1" s="2"/>
      <c r="B1" s="1">
        <f ca="1">YEAR(TODAY())</f>
        <v>2025</v>
      </c>
      <c r="C1" s="103" t="s">
        <v>1</v>
      </c>
      <c r="D1" s="103"/>
      <c r="E1" s="103"/>
      <c r="F1" s="2"/>
      <c r="G1" s="2"/>
      <c r="H1" s="2"/>
    </row>
    <row r="2" spans="1:8" ht="14.25" customHeight="1" x14ac:dyDescent="0.2">
      <c r="A2" s="9"/>
      <c r="B2" s="3" t="s">
        <v>2</v>
      </c>
      <c r="C2" s="4" t="str">
        <f t="shared" ref="C2:H2" ca="1" si="0">UPPER(TEXT(C3,"aaaa"))</f>
        <v>火曜日</v>
      </c>
      <c r="D2" s="3" t="str">
        <f t="shared" ca="1" si="0"/>
        <v>水曜日</v>
      </c>
      <c r="E2" s="4" t="str">
        <f t="shared" ca="1" si="0"/>
        <v>木曜日</v>
      </c>
      <c r="F2" s="3" t="str">
        <f t="shared" ca="1" si="0"/>
        <v>金曜日</v>
      </c>
      <c r="G2" s="4" t="str">
        <f t="shared" ca="1" si="0"/>
        <v>土曜日</v>
      </c>
      <c r="H2" s="3" t="str">
        <f t="shared" ca="1" si="0"/>
        <v>日曜日</v>
      </c>
    </row>
    <row r="3" spans="1:8" ht="16.5" customHeight="1" x14ac:dyDescent="0.2">
      <c r="B3" s="10">
        <f t="array" aca="1" ref="B3:H3" ca="1">Days+1+DATE(Calendar1Year,Calendar1MonthOption,1)-WEEKDAY(DATE(Calendar1Year,Calendar1MonthOption,1),WeekdayOption)</f>
        <v>45747</v>
      </c>
      <c r="C3" s="10">
        <f ca="1"/>
        <v>45748</v>
      </c>
      <c r="D3" s="10">
        <f ca="1"/>
        <v>45749</v>
      </c>
      <c r="E3" s="10">
        <f ca="1"/>
        <v>45750</v>
      </c>
      <c r="F3" s="10">
        <f ca="1"/>
        <v>45751</v>
      </c>
      <c r="G3" s="10">
        <f ca="1"/>
        <v>45752</v>
      </c>
      <c r="H3" s="11">
        <f ca="1"/>
        <v>45753</v>
      </c>
    </row>
    <row r="4" spans="1:8" ht="56.25" customHeight="1" x14ac:dyDescent="0.2">
      <c r="B4" s="56"/>
      <c r="C4" s="56"/>
      <c r="D4" s="56"/>
      <c r="E4" s="55" t="s">
        <v>3</v>
      </c>
      <c r="F4" s="106"/>
      <c r="G4" s="107"/>
      <c r="H4" s="107"/>
    </row>
    <row r="5" spans="1:8" ht="16.5" customHeight="1" x14ac:dyDescent="0.2">
      <c r="B5" s="57">
        <f t="array" aca="1" ref="B5:H5" ca="1">Days+8+DATE(Calendar1Year,Calendar1MonthOption,1)-WEEKDAY(DATE(Calendar1Year,Calendar1MonthOption,1),WeekdayOption)</f>
        <v>45754</v>
      </c>
      <c r="C5" s="57">
        <f ca="1"/>
        <v>45755</v>
      </c>
      <c r="D5" s="57">
        <f ca="1"/>
        <v>45756</v>
      </c>
      <c r="E5" s="57">
        <f ca="1"/>
        <v>45757</v>
      </c>
      <c r="F5" s="57">
        <f ca="1"/>
        <v>45758</v>
      </c>
      <c r="G5" s="57">
        <f ca="1"/>
        <v>45759</v>
      </c>
      <c r="H5" s="58">
        <f ca="1"/>
        <v>45760</v>
      </c>
    </row>
    <row r="6" spans="1:8" ht="56.25" customHeight="1" x14ac:dyDescent="0.2">
      <c r="B6" s="59"/>
      <c r="C6" s="60"/>
      <c r="D6" s="60"/>
      <c r="E6" s="60"/>
      <c r="F6" s="56"/>
      <c r="G6" s="61"/>
      <c r="H6" s="55" t="s">
        <v>5</v>
      </c>
    </row>
    <row r="7" spans="1:8" ht="16.5" customHeight="1" x14ac:dyDescent="0.2">
      <c r="B7" s="62">
        <f t="array" aca="1" ref="B7:H7" ca="1">Days+15+DATE(Calendar1Year,Calendar1MonthOption,1)-WEEKDAY(DATE(Calendar1Year,Calendar1MonthOption,1),WeekdayOption)</f>
        <v>45761</v>
      </c>
      <c r="C7" s="63">
        <f ca="1"/>
        <v>45762</v>
      </c>
      <c r="D7" s="63">
        <f ca="1"/>
        <v>45763</v>
      </c>
      <c r="E7" s="63">
        <f ca="1"/>
        <v>45764</v>
      </c>
      <c r="F7" s="57">
        <f ca="1"/>
        <v>45765</v>
      </c>
      <c r="G7" s="64">
        <f ca="1"/>
        <v>45766</v>
      </c>
      <c r="H7" s="65">
        <f ca="1"/>
        <v>45767</v>
      </c>
    </row>
    <row r="8" spans="1:8" ht="56.25" customHeight="1" x14ac:dyDescent="0.2">
      <c r="B8" s="56"/>
      <c r="C8" s="56"/>
      <c r="D8" s="56"/>
      <c r="E8" s="56"/>
      <c r="F8" s="56"/>
      <c r="G8" s="56"/>
      <c r="H8" s="66" t="s">
        <v>4</v>
      </c>
    </row>
    <row r="9" spans="1:8" ht="16.5" customHeight="1" x14ac:dyDescent="0.2">
      <c r="B9" s="57">
        <f t="array" aca="1" ref="B9:H9" ca="1">Days+22+DATE(Calendar1Year,Calendar1MonthOption,1)-WEEKDAY(DATE(Calendar1Year,Calendar1MonthOption,1),WeekdayOption)</f>
        <v>45768</v>
      </c>
      <c r="C9" s="57">
        <f ca="1"/>
        <v>45769</v>
      </c>
      <c r="D9" s="57">
        <f ca="1"/>
        <v>45770</v>
      </c>
      <c r="E9" s="57">
        <f ca="1"/>
        <v>45771</v>
      </c>
      <c r="F9" s="57">
        <f ca="1"/>
        <v>45772</v>
      </c>
      <c r="G9" s="57">
        <f ca="1"/>
        <v>45773</v>
      </c>
      <c r="H9" s="58">
        <f ca="1"/>
        <v>45774</v>
      </c>
    </row>
    <row r="10" spans="1:8" ht="56.25" customHeight="1" x14ac:dyDescent="0.2">
      <c r="B10" s="56"/>
      <c r="C10" s="56"/>
      <c r="D10" s="56"/>
      <c r="E10" s="56"/>
      <c r="F10" s="56"/>
      <c r="G10" s="66" t="s">
        <v>4</v>
      </c>
      <c r="H10" s="67"/>
    </row>
    <row r="11" spans="1:8" ht="16.5" customHeight="1" x14ac:dyDescent="0.2">
      <c r="B11" s="57">
        <f t="array" aca="1" ref="B11:H11" ca="1">Days+29+DATE(Calendar1Year,Calendar1MonthOption,1)-WEEKDAY(DATE(Calendar1Year,Calendar1MonthOption,1),WeekdayOption)</f>
        <v>45775</v>
      </c>
      <c r="C11" s="64">
        <f ca="1"/>
        <v>45776</v>
      </c>
      <c r="D11" s="57">
        <f ca="1"/>
        <v>45777</v>
      </c>
      <c r="E11" s="57">
        <f ca="1"/>
        <v>45778</v>
      </c>
      <c r="F11" s="57">
        <f ca="1"/>
        <v>45779</v>
      </c>
      <c r="G11" s="64">
        <f ca="1"/>
        <v>45780</v>
      </c>
      <c r="H11" s="65">
        <f ca="1"/>
        <v>45781</v>
      </c>
    </row>
    <row r="12" spans="1:8" ht="57" customHeight="1" x14ac:dyDescent="0.2">
      <c r="B12" s="56"/>
      <c r="C12" s="69" t="s">
        <v>59</v>
      </c>
      <c r="D12" s="56"/>
      <c r="E12" s="56"/>
      <c r="F12" s="56"/>
      <c r="G12" s="55" t="s">
        <v>5</v>
      </c>
      <c r="H12" s="55" t="s">
        <v>6</v>
      </c>
    </row>
    <row r="13" spans="1:8" ht="16.5" customHeight="1" x14ac:dyDescent="0.2">
      <c r="B13" s="12">
        <f t="array" aca="1" ref="B13:C13" ca="1">Days+36+DATE(Calendar1Year,Calendar1MonthOption,1)-WEEKDAY(DATE(Calendar1Year,Calendar1MonthOption,1),WeekdayOption)</f>
        <v>45782</v>
      </c>
      <c r="C13" s="12">
        <f ca="1"/>
        <v>45783</v>
      </c>
      <c r="D13" s="117" t="s">
        <v>0</v>
      </c>
      <c r="E13" s="117"/>
      <c r="F13" s="117"/>
      <c r="G13" s="117"/>
      <c r="H13" s="117"/>
    </row>
    <row r="14" spans="1:8" ht="63.75" customHeight="1" x14ac:dyDescent="0.2">
      <c r="C14" s="6"/>
      <c r="D14" s="118"/>
      <c r="E14" s="118"/>
      <c r="F14" s="118"/>
      <c r="G14" s="118"/>
      <c r="H14" s="118"/>
    </row>
    <row r="15" spans="1:8" ht="54" customHeight="1" x14ac:dyDescent="0.55000000000000004">
      <c r="A15" s="2"/>
      <c r="B15" s="1">
        <f ca="1">YEAR(DATE(Calendar1Year,Calendar1MonthOption+1,1))</f>
        <v>2025</v>
      </c>
      <c r="C15" s="103" t="str">
        <f ca="1">TEXT(DATE(Calendar1Year,Calendar1MonthOption+1,1),"m月")</f>
        <v>5月</v>
      </c>
      <c r="D15" s="103"/>
      <c r="E15" s="103"/>
      <c r="F15" s="5"/>
      <c r="G15" s="5"/>
      <c r="H15" s="2"/>
    </row>
    <row r="16" spans="1:8" ht="14.25" customHeight="1" x14ac:dyDescent="0.2">
      <c r="A16" s="9"/>
      <c r="B16" s="3" t="str">
        <f t="shared" ref="B16:H16" ca="1" si="1">UPPER(TEXT(B17,"aaaa"))</f>
        <v>月曜日</v>
      </c>
      <c r="C16" s="4" t="str">
        <f t="shared" ca="1" si="1"/>
        <v>火曜日</v>
      </c>
      <c r="D16" s="3" t="str">
        <f t="shared" ca="1" si="1"/>
        <v>水曜日</v>
      </c>
      <c r="E16" s="4" t="str">
        <f t="shared" ca="1" si="1"/>
        <v>木曜日</v>
      </c>
      <c r="F16" s="3" t="str">
        <f t="shared" ca="1" si="1"/>
        <v>金曜日</v>
      </c>
      <c r="G16" s="4" t="str">
        <f t="shared" ca="1" si="1"/>
        <v>土曜日</v>
      </c>
      <c r="H16" s="3" t="str">
        <f t="shared" ca="1" si="1"/>
        <v>日曜日</v>
      </c>
    </row>
    <row r="17" spans="1:8" ht="16.5" customHeight="1" x14ac:dyDescent="0.2">
      <c r="B17" s="10">
        <f t="array" aca="1" ref="B17:H17" ca="1">Days+1+DATE(Calendar2Year,Calendar2MonthOption,1)-WEEKDAY(DATE(Calendar2Year,Calendar2MonthOption,1),WeekdayOption)</f>
        <v>45775</v>
      </c>
      <c r="C17" s="10">
        <f ca="1"/>
        <v>45776</v>
      </c>
      <c r="D17" s="10">
        <f ca="1"/>
        <v>45777</v>
      </c>
      <c r="E17" s="10">
        <f ca="1"/>
        <v>45778</v>
      </c>
      <c r="F17" s="10">
        <f ca="1"/>
        <v>45779</v>
      </c>
      <c r="G17" s="10">
        <f ca="1"/>
        <v>45780</v>
      </c>
      <c r="H17" s="11">
        <f ca="1"/>
        <v>45781</v>
      </c>
    </row>
    <row r="18" spans="1:8" ht="56.25" customHeight="1" x14ac:dyDescent="0.2">
      <c r="B18" s="56"/>
      <c r="C18" s="70" t="s">
        <v>59</v>
      </c>
      <c r="D18" s="56"/>
      <c r="E18" s="56"/>
      <c r="F18" s="56"/>
      <c r="G18" s="71" t="s">
        <v>5</v>
      </c>
      <c r="H18" s="71" t="s">
        <v>6</v>
      </c>
    </row>
    <row r="19" spans="1:8" ht="16.5" customHeight="1" x14ac:dyDescent="0.2">
      <c r="B19" s="64">
        <f t="array" aca="1" ref="B19:H19" ca="1">Days+8+DATE(Calendar2Year,Calendar2MonthOption,1)-WEEKDAY(DATE(Calendar2Year,Calendar2MonthOption,1),WeekdayOption)</f>
        <v>45782</v>
      </c>
      <c r="C19" s="64">
        <f ca="1"/>
        <v>45783</v>
      </c>
      <c r="D19" s="57">
        <f ca="1"/>
        <v>45784</v>
      </c>
      <c r="E19" s="57">
        <f ca="1"/>
        <v>45785</v>
      </c>
      <c r="F19" s="57">
        <f ca="1"/>
        <v>45786</v>
      </c>
      <c r="G19" s="57">
        <f ca="1"/>
        <v>45787</v>
      </c>
      <c r="H19" s="58">
        <f ca="1"/>
        <v>45788</v>
      </c>
    </row>
    <row r="20" spans="1:8" ht="56.25" customHeight="1" x14ac:dyDescent="0.2">
      <c r="B20" s="61"/>
      <c r="C20" s="56"/>
      <c r="D20" s="56"/>
      <c r="E20" s="56"/>
      <c r="F20" s="56"/>
      <c r="G20" s="56"/>
      <c r="H20" s="55" t="s">
        <v>20</v>
      </c>
    </row>
    <row r="21" spans="1:8" ht="16.5" customHeight="1" x14ac:dyDescent="0.2">
      <c r="B21" s="57">
        <f t="array" aca="1" ref="B21:H21" ca="1">Days+15+DATE(Calendar2Year,Calendar2MonthOption,1)-WEEKDAY(DATE(Calendar2Year,Calendar2MonthOption,1),WeekdayOption)</f>
        <v>45789</v>
      </c>
      <c r="C21" s="57">
        <f ca="1"/>
        <v>45790</v>
      </c>
      <c r="D21" s="57">
        <f ca="1"/>
        <v>45791</v>
      </c>
      <c r="E21" s="57">
        <f ca="1"/>
        <v>45792</v>
      </c>
      <c r="F21" s="57">
        <f ca="1"/>
        <v>45793</v>
      </c>
      <c r="G21" s="57">
        <f ca="1"/>
        <v>45794</v>
      </c>
      <c r="H21" s="58">
        <f ca="1"/>
        <v>45795</v>
      </c>
    </row>
    <row r="22" spans="1:8" ht="56.25" customHeight="1" x14ac:dyDescent="0.2">
      <c r="B22" s="56"/>
      <c r="C22" s="56"/>
      <c r="D22" s="71" t="s">
        <v>8</v>
      </c>
      <c r="E22" s="56"/>
      <c r="F22" s="56"/>
      <c r="G22" s="71" t="s">
        <v>20</v>
      </c>
      <c r="H22" s="72" t="s">
        <v>7</v>
      </c>
    </row>
    <row r="23" spans="1:8" ht="16.5" customHeight="1" x14ac:dyDescent="0.2">
      <c r="B23" s="57">
        <f t="array" aca="1" ref="B23:H23" ca="1">Days+22+DATE(Calendar2Year,Calendar2MonthOption,1)-WEEKDAY(DATE(Calendar2Year,Calendar2MonthOption,1),WeekdayOption)</f>
        <v>45796</v>
      </c>
      <c r="C23" s="57">
        <f ca="1"/>
        <v>45797</v>
      </c>
      <c r="D23" s="57">
        <f ca="1"/>
        <v>45798</v>
      </c>
      <c r="E23" s="57">
        <f ca="1"/>
        <v>45799</v>
      </c>
      <c r="F23" s="57">
        <f ca="1"/>
        <v>45800</v>
      </c>
      <c r="G23" s="57">
        <f ca="1"/>
        <v>45801</v>
      </c>
      <c r="H23" s="58">
        <f ca="1"/>
        <v>45802</v>
      </c>
    </row>
    <row r="24" spans="1:8" ht="56.25" customHeight="1" x14ac:dyDescent="0.2">
      <c r="B24" s="56"/>
      <c r="C24" s="56"/>
      <c r="D24" s="56"/>
      <c r="E24" s="56"/>
      <c r="F24" s="56"/>
      <c r="G24" s="138"/>
      <c r="H24" s="67"/>
    </row>
    <row r="25" spans="1:8" ht="16.5" customHeight="1" x14ac:dyDescent="0.2">
      <c r="B25" s="57">
        <f t="array" aca="1" ref="B25:H25" ca="1">Days+29+DATE(Calendar2Year,Calendar2MonthOption,1)-WEEKDAY(DATE(Calendar2Year,Calendar2MonthOption,1),WeekdayOption)</f>
        <v>45803</v>
      </c>
      <c r="C25" s="57">
        <f ca="1"/>
        <v>45804</v>
      </c>
      <c r="D25" s="57">
        <f ca="1"/>
        <v>45805</v>
      </c>
      <c r="E25" s="57">
        <f ca="1"/>
        <v>45806</v>
      </c>
      <c r="F25" s="57">
        <f ca="1"/>
        <v>45807</v>
      </c>
      <c r="G25" s="57">
        <f ca="1"/>
        <v>45808</v>
      </c>
      <c r="H25" s="58">
        <f ca="1"/>
        <v>45809</v>
      </c>
    </row>
    <row r="26" spans="1:8" ht="57" customHeight="1" x14ac:dyDescent="0.2">
      <c r="B26" s="56"/>
      <c r="C26" s="56"/>
      <c r="D26" s="56"/>
      <c r="E26" s="56"/>
      <c r="F26" s="56"/>
      <c r="G26" s="73" t="s">
        <v>13</v>
      </c>
      <c r="H26" s="74" t="s">
        <v>64</v>
      </c>
    </row>
    <row r="27" spans="1:8" ht="16.5" customHeight="1" x14ac:dyDescent="0.2">
      <c r="B27" s="10">
        <f t="array" aca="1" ref="B27:C27" ca="1">Days+36+DATE(Calendar2Year,Calendar2MonthOption,1)-WEEKDAY(DATE(Calendar2Year,Calendar2MonthOption,1),WeekdayOption)</f>
        <v>45810</v>
      </c>
      <c r="C27" s="10">
        <f ca="1"/>
        <v>45811</v>
      </c>
      <c r="D27" s="119" t="s">
        <v>0</v>
      </c>
      <c r="E27" s="119"/>
      <c r="F27" s="119"/>
      <c r="G27" s="119"/>
      <c r="H27" s="119"/>
    </row>
    <row r="28" spans="1:8" ht="63.75" customHeight="1" x14ac:dyDescent="0.2">
      <c r="B28" s="6"/>
      <c r="C28" s="6"/>
      <c r="D28" s="118"/>
      <c r="E28" s="118"/>
      <c r="F28" s="118"/>
      <c r="G28" s="118"/>
      <c r="H28" s="118"/>
    </row>
    <row r="29" spans="1:8" ht="54" customHeight="1" x14ac:dyDescent="0.55000000000000004">
      <c r="A29" s="2"/>
      <c r="B29" s="1">
        <f ca="1">YEAR(DATE(Calendar2Year,Calendar2MonthOption+1,1))</f>
        <v>2025</v>
      </c>
      <c r="C29" s="103" t="str">
        <f ca="1">TEXT(DATE(Calendar2Year,Calendar2MonthOption+1,1),"m月")</f>
        <v>6月</v>
      </c>
      <c r="D29" s="103"/>
      <c r="E29" s="103"/>
      <c r="F29" s="5"/>
      <c r="G29" s="5"/>
      <c r="H29" s="2"/>
    </row>
    <row r="30" spans="1:8" ht="14.25" customHeight="1" x14ac:dyDescent="0.2">
      <c r="A30" s="9"/>
      <c r="B30" s="3" t="str">
        <f t="shared" ref="B30:H30" ca="1" si="2">UPPER(TEXT(B31,"aaaa"))</f>
        <v>月曜日</v>
      </c>
      <c r="C30" s="4" t="str">
        <f t="shared" ca="1" si="2"/>
        <v>火曜日</v>
      </c>
      <c r="D30" s="3" t="str">
        <f t="shared" ca="1" si="2"/>
        <v>水曜日</v>
      </c>
      <c r="E30" s="4" t="str">
        <f t="shared" ca="1" si="2"/>
        <v>木曜日</v>
      </c>
      <c r="F30" s="3" t="str">
        <f t="shared" ca="1" si="2"/>
        <v>金曜日</v>
      </c>
      <c r="G30" s="4" t="str">
        <f t="shared" ca="1" si="2"/>
        <v>土曜日</v>
      </c>
      <c r="H30" s="3" t="str">
        <f t="shared" ca="1" si="2"/>
        <v>日曜日</v>
      </c>
    </row>
    <row r="31" spans="1:8" ht="16.5" customHeight="1" x14ac:dyDescent="0.2">
      <c r="B31" s="10">
        <f t="array" aca="1" ref="B31:H31" ca="1">Days+1+DATE(Calendar3Year,Calendar3MonthOption,1)-WEEKDAY(DATE(Calendar3Year,Calendar3MonthOption,1),WeekdayOption)</f>
        <v>45803</v>
      </c>
      <c r="C31" s="10">
        <f ca="1"/>
        <v>45804</v>
      </c>
      <c r="D31" s="10">
        <f ca="1"/>
        <v>45805</v>
      </c>
      <c r="E31" s="10">
        <f ca="1"/>
        <v>45806</v>
      </c>
      <c r="F31" s="10">
        <f ca="1"/>
        <v>45807</v>
      </c>
      <c r="G31" s="10">
        <f ca="1"/>
        <v>45808</v>
      </c>
      <c r="H31" s="11">
        <f ca="1"/>
        <v>45809</v>
      </c>
    </row>
    <row r="32" spans="1:8" ht="56.25" customHeight="1" x14ac:dyDescent="0.2">
      <c r="B32" s="56"/>
      <c r="C32" s="56"/>
      <c r="D32" s="56"/>
      <c r="E32" s="56"/>
      <c r="F32" s="56"/>
      <c r="G32" s="75" t="s">
        <v>13</v>
      </c>
      <c r="H32" s="76" t="s">
        <v>60</v>
      </c>
    </row>
    <row r="33" spans="1:12" ht="16.5" customHeight="1" x14ac:dyDescent="0.2">
      <c r="B33" s="57">
        <f t="array" aca="1" ref="B33:H33" ca="1">Days+8+DATE(Calendar3Year,Calendar3MonthOption,1)-WEEKDAY(DATE(Calendar3Year,Calendar3MonthOption,1),WeekdayOption)</f>
        <v>45810</v>
      </c>
      <c r="C33" s="57">
        <f ca="1"/>
        <v>45811</v>
      </c>
      <c r="D33" s="57">
        <f ca="1"/>
        <v>45812</v>
      </c>
      <c r="E33" s="57">
        <f ca="1"/>
        <v>45813</v>
      </c>
      <c r="F33" s="57">
        <f ca="1"/>
        <v>45814</v>
      </c>
      <c r="G33" s="57">
        <f ca="1"/>
        <v>45815</v>
      </c>
      <c r="H33" s="58">
        <f ca="1"/>
        <v>45816</v>
      </c>
    </row>
    <row r="34" spans="1:12" ht="56.25" customHeight="1" x14ac:dyDescent="0.2">
      <c r="B34" s="56"/>
      <c r="C34" s="56"/>
      <c r="D34" s="56"/>
      <c r="E34" s="56"/>
      <c r="F34" s="56"/>
      <c r="G34" s="75" t="s">
        <v>9</v>
      </c>
      <c r="H34" s="77" t="s">
        <v>10</v>
      </c>
    </row>
    <row r="35" spans="1:12" ht="16.5" customHeight="1" x14ac:dyDescent="0.2">
      <c r="B35" s="57">
        <f t="array" aca="1" ref="B35:H35" ca="1">Days+15+DATE(Calendar3Year,Calendar3MonthOption,1)-WEEKDAY(DATE(Calendar3Year,Calendar3MonthOption,1),WeekdayOption)</f>
        <v>45817</v>
      </c>
      <c r="C35" s="57">
        <f ca="1"/>
        <v>45818</v>
      </c>
      <c r="D35" s="57">
        <f ca="1"/>
        <v>45819</v>
      </c>
      <c r="E35" s="57">
        <f ca="1"/>
        <v>45820</v>
      </c>
      <c r="F35" s="57">
        <f ca="1"/>
        <v>45821</v>
      </c>
      <c r="G35" s="57">
        <f ca="1"/>
        <v>45822</v>
      </c>
      <c r="H35" s="58">
        <f ca="1"/>
        <v>45823</v>
      </c>
      <c r="L35" s="29">
        <f>SUM(L24:L33)</f>
        <v>0</v>
      </c>
    </row>
    <row r="36" spans="1:12" ht="56.25" customHeight="1" x14ac:dyDescent="0.2">
      <c r="B36" s="56"/>
      <c r="C36" s="69" t="s">
        <v>73</v>
      </c>
      <c r="D36" s="78"/>
      <c r="E36" s="56"/>
      <c r="F36" s="56"/>
      <c r="G36" s="78"/>
      <c r="H36" s="77" t="s">
        <v>11</v>
      </c>
    </row>
    <row r="37" spans="1:12" ht="16.5" customHeight="1" x14ac:dyDescent="0.2">
      <c r="B37" s="57">
        <f t="array" aca="1" ref="B37:H37" ca="1">Days+22+DATE(Calendar3Year,Calendar3MonthOption,1)-WEEKDAY(DATE(Calendar3Year,Calendar3MonthOption,1),WeekdayOption)</f>
        <v>45824</v>
      </c>
      <c r="C37" s="57">
        <f ca="1"/>
        <v>45825</v>
      </c>
      <c r="D37" s="57">
        <f ca="1"/>
        <v>45826</v>
      </c>
      <c r="E37" s="57">
        <f ca="1"/>
        <v>45827</v>
      </c>
      <c r="F37" s="57">
        <f ca="1"/>
        <v>45828</v>
      </c>
      <c r="G37" s="57">
        <f ca="1"/>
        <v>45829</v>
      </c>
      <c r="H37" s="58">
        <f ca="1"/>
        <v>45830</v>
      </c>
    </row>
    <row r="38" spans="1:12" ht="67" customHeight="1" x14ac:dyDescent="0.2">
      <c r="B38" s="56"/>
      <c r="C38" s="56"/>
      <c r="D38" s="69" t="s">
        <v>74</v>
      </c>
      <c r="E38" s="56"/>
      <c r="F38" s="56"/>
      <c r="G38" s="69" t="s">
        <v>73</v>
      </c>
      <c r="H38" s="69" t="s">
        <v>74</v>
      </c>
    </row>
    <row r="39" spans="1:12" ht="16.5" customHeight="1" x14ac:dyDescent="0.2">
      <c r="B39" s="57">
        <f t="array" aca="1" ref="B39:H39" ca="1">Days+29+DATE(Calendar3Year,Calendar3MonthOption,1)-WEEKDAY(DATE(Calendar3Year,Calendar3MonthOption,1),WeekdayOption)</f>
        <v>45831</v>
      </c>
      <c r="C39" s="57">
        <f ca="1"/>
        <v>45832</v>
      </c>
      <c r="D39" s="57">
        <f ca="1"/>
        <v>45833</v>
      </c>
      <c r="E39" s="57">
        <f ca="1"/>
        <v>45834</v>
      </c>
      <c r="F39" s="57">
        <f ca="1"/>
        <v>45835</v>
      </c>
      <c r="G39" s="57">
        <f ca="1"/>
        <v>45836</v>
      </c>
      <c r="H39" s="58">
        <f ca="1"/>
        <v>45837</v>
      </c>
    </row>
    <row r="40" spans="1:12" ht="57" customHeight="1" x14ac:dyDescent="0.2">
      <c r="B40" s="56"/>
      <c r="C40" s="56"/>
      <c r="D40" s="56"/>
      <c r="E40" s="56"/>
      <c r="F40" s="56"/>
      <c r="G40" s="69" t="s">
        <v>75</v>
      </c>
      <c r="H40" s="69" t="s">
        <v>73</v>
      </c>
    </row>
    <row r="41" spans="1:12" ht="16.5" customHeight="1" x14ac:dyDescent="0.2">
      <c r="B41" s="10">
        <f t="array" aca="1" ref="B41:C41" ca="1">Days+36+DATE(Calendar3Year,Calendar3MonthOption,1)-WEEKDAY(DATE(Calendar3Year,Calendar3MonthOption,1),WeekdayOption)</f>
        <v>45838</v>
      </c>
      <c r="C41" s="10">
        <f ca="1"/>
        <v>45839</v>
      </c>
      <c r="D41" s="119" t="s">
        <v>0</v>
      </c>
      <c r="E41" s="119"/>
      <c r="F41" s="119"/>
      <c r="G41" s="119"/>
      <c r="H41" s="119"/>
    </row>
    <row r="42" spans="1:12" ht="63.75" customHeight="1" x14ac:dyDescent="0.2">
      <c r="B42" s="112" t="s">
        <v>65</v>
      </c>
      <c r="C42" s="113"/>
      <c r="D42" s="118"/>
      <c r="E42" s="118"/>
      <c r="F42" s="118"/>
      <c r="G42" s="118"/>
      <c r="H42" s="118"/>
    </row>
    <row r="43" spans="1:12" ht="54" customHeight="1" x14ac:dyDescent="0.55000000000000004">
      <c r="A43" s="2"/>
      <c r="B43" s="1">
        <f ca="1">YEAR(DATE(Calendar3Year,Calendar3MonthOption+1,1))</f>
        <v>2025</v>
      </c>
      <c r="C43" s="103" t="str">
        <f ca="1">TEXT(DATE(Calendar3Year,Calendar3MonthOption+1,1),"m月")</f>
        <v>7月</v>
      </c>
      <c r="D43" s="103"/>
      <c r="E43" s="103"/>
      <c r="F43" s="5"/>
      <c r="G43" s="5"/>
      <c r="H43" s="2"/>
    </row>
    <row r="44" spans="1:12" ht="14.25" customHeight="1" x14ac:dyDescent="0.2">
      <c r="A44" s="9"/>
      <c r="B44" s="3" t="str">
        <f t="shared" ref="B44:H44" ca="1" si="3">UPPER(TEXT(B45,"aaaa"))</f>
        <v>月曜日</v>
      </c>
      <c r="C44" s="4" t="str">
        <f t="shared" ca="1" si="3"/>
        <v>火曜日</v>
      </c>
      <c r="D44" s="3" t="str">
        <f t="shared" ca="1" si="3"/>
        <v>水曜日</v>
      </c>
      <c r="E44" s="4" t="str">
        <f t="shared" ca="1" si="3"/>
        <v>木曜日</v>
      </c>
      <c r="F44" s="3" t="str">
        <f t="shared" ca="1" si="3"/>
        <v>金曜日</v>
      </c>
      <c r="G44" s="4" t="str">
        <f t="shared" ca="1" si="3"/>
        <v>土曜日</v>
      </c>
      <c r="H44" s="3" t="str">
        <f t="shared" ca="1" si="3"/>
        <v>日曜日</v>
      </c>
    </row>
    <row r="45" spans="1:12" ht="16.5" customHeight="1" x14ac:dyDescent="0.2">
      <c r="B45" s="10">
        <f t="array" aca="1" ref="B45:H45" ca="1">Days+1+DATE(Calendar4Year,Calendar4MonthOption,1)-WEEKDAY(DATE(Calendar4Year,Calendar4MonthOption,1),WeekdayOption)</f>
        <v>45838</v>
      </c>
      <c r="C45" s="10">
        <f ca="1"/>
        <v>45839</v>
      </c>
      <c r="D45" s="10">
        <f ca="1"/>
        <v>45840</v>
      </c>
      <c r="E45" s="10">
        <f ca="1"/>
        <v>45841</v>
      </c>
      <c r="F45" s="10">
        <f ca="1"/>
        <v>45842</v>
      </c>
      <c r="G45" s="10">
        <f ca="1"/>
        <v>45843</v>
      </c>
      <c r="H45" s="11">
        <f ca="1"/>
        <v>45844</v>
      </c>
    </row>
    <row r="46" spans="1:12" ht="56.25" customHeight="1" x14ac:dyDescent="0.2">
      <c r="B46" s="101" t="s">
        <v>65</v>
      </c>
      <c r="C46" s="102"/>
      <c r="D46" s="79"/>
      <c r="E46" s="79"/>
      <c r="F46" s="79"/>
      <c r="G46" s="69" t="s">
        <v>12</v>
      </c>
      <c r="H46" s="67"/>
    </row>
    <row r="47" spans="1:12" ht="16.5" customHeight="1" x14ac:dyDescent="0.2">
      <c r="B47" s="57">
        <f t="array" aca="1" ref="B47:H47" ca="1">Days+8+DATE(Calendar4Year,Calendar4MonthOption,1)-WEEKDAY(DATE(Calendar4Year,Calendar4MonthOption,1),WeekdayOption)</f>
        <v>45845</v>
      </c>
      <c r="C47" s="57">
        <f ca="1"/>
        <v>45846</v>
      </c>
      <c r="D47" s="57">
        <f ca="1"/>
        <v>45847</v>
      </c>
      <c r="E47" s="57">
        <f ca="1"/>
        <v>45848</v>
      </c>
      <c r="F47" s="57">
        <f ca="1"/>
        <v>45849</v>
      </c>
      <c r="G47" s="57">
        <f ca="1"/>
        <v>45850</v>
      </c>
      <c r="H47" s="58">
        <f ca="1"/>
        <v>45851</v>
      </c>
    </row>
    <row r="48" spans="1:12" ht="56.25" customHeight="1" x14ac:dyDescent="0.2">
      <c r="B48" s="79"/>
      <c r="C48" s="97" t="s">
        <v>66</v>
      </c>
      <c r="D48" s="114"/>
      <c r="E48" s="79"/>
      <c r="F48" s="79"/>
      <c r="G48" s="61"/>
      <c r="H48" s="69" t="s">
        <v>67</v>
      </c>
    </row>
    <row r="49" spans="1:8" ht="16.5" customHeight="1" x14ac:dyDescent="0.2">
      <c r="B49" s="57">
        <f t="array" aca="1" ref="B49:H49" ca="1">Days+15+DATE(Calendar4Year,Calendar4MonthOption,1)-WEEKDAY(DATE(Calendar4Year,Calendar4MonthOption,1),WeekdayOption)</f>
        <v>45852</v>
      </c>
      <c r="C49" s="57">
        <f ca="1"/>
        <v>45853</v>
      </c>
      <c r="D49" s="57">
        <f ca="1"/>
        <v>45854</v>
      </c>
      <c r="E49" s="57">
        <f ca="1"/>
        <v>45855</v>
      </c>
      <c r="F49" s="57">
        <f ca="1"/>
        <v>45856</v>
      </c>
      <c r="G49" s="57">
        <f ca="1"/>
        <v>45857</v>
      </c>
      <c r="H49" s="58">
        <f ca="1"/>
        <v>45858</v>
      </c>
    </row>
    <row r="50" spans="1:8" ht="56.25" customHeight="1" x14ac:dyDescent="0.2">
      <c r="B50" s="79"/>
      <c r="C50" s="79"/>
      <c r="D50" s="79"/>
      <c r="E50" s="79"/>
      <c r="F50" s="79"/>
      <c r="G50" s="97" t="s">
        <v>66</v>
      </c>
      <c r="H50" s="98"/>
    </row>
    <row r="51" spans="1:8" ht="16.5" customHeight="1" x14ac:dyDescent="0.2">
      <c r="B51" s="80">
        <f t="array" aca="1" ref="B51:H51" ca="1">Days+22+DATE(Calendar4Year,Calendar4MonthOption,1)-WEEKDAY(DATE(Calendar4Year,Calendar4MonthOption,1),WeekdayOption)</f>
        <v>45859</v>
      </c>
      <c r="C51" s="57">
        <f ca="1"/>
        <v>45860</v>
      </c>
      <c r="D51" s="57">
        <f ca="1"/>
        <v>45861</v>
      </c>
      <c r="E51" s="57">
        <f ca="1"/>
        <v>45862</v>
      </c>
      <c r="F51" s="57">
        <f ca="1"/>
        <v>45863</v>
      </c>
      <c r="G51" s="57">
        <f ca="1"/>
        <v>45864</v>
      </c>
      <c r="H51" s="58">
        <f ca="1"/>
        <v>45865</v>
      </c>
    </row>
    <row r="52" spans="1:8" ht="56.25" customHeight="1" x14ac:dyDescent="0.2">
      <c r="B52" s="79"/>
      <c r="C52" s="79"/>
      <c r="D52" s="71" t="s">
        <v>68</v>
      </c>
      <c r="E52" s="79"/>
      <c r="F52" s="79"/>
      <c r="G52" s="71" t="s">
        <v>14</v>
      </c>
      <c r="H52" s="71" t="s">
        <v>68</v>
      </c>
    </row>
    <row r="53" spans="1:8" ht="16.5" customHeight="1" x14ac:dyDescent="0.2">
      <c r="B53" s="10">
        <f t="array" aca="1" ref="B53:H53" ca="1">Days+29+DATE(Calendar4Year,Calendar4MonthOption,1)-WEEKDAY(DATE(Calendar4Year,Calendar4MonthOption,1),WeekdayOption)</f>
        <v>45866</v>
      </c>
      <c r="C53" s="10">
        <f ca="1"/>
        <v>45867</v>
      </c>
      <c r="D53" s="10">
        <f ca="1"/>
        <v>45868</v>
      </c>
      <c r="E53" s="10">
        <f ca="1"/>
        <v>45869</v>
      </c>
      <c r="F53" s="10">
        <f ca="1"/>
        <v>45870</v>
      </c>
      <c r="G53" s="10">
        <f ca="1"/>
        <v>45871</v>
      </c>
      <c r="H53" s="11">
        <f ca="1"/>
        <v>45872</v>
      </c>
    </row>
    <row r="54" spans="1:8" ht="57" customHeight="1" x14ac:dyDescent="0.2">
      <c r="B54" s="6"/>
      <c r="C54" s="6"/>
      <c r="D54" s="6"/>
      <c r="E54" s="6"/>
      <c r="F54" s="6"/>
      <c r="G54" s="6"/>
      <c r="H54" s="8"/>
    </row>
    <row r="55" spans="1:8" ht="16.5" customHeight="1" x14ac:dyDescent="0.2">
      <c r="B55" s="10">
        <f t="array" aca="1" ref="B55:C55" ca="1">Days+36+DATE(Calendar4Year,Calendar4MonthOption,1)-WEEKDAY(DATE(Calendar4Year,Calendar4MonthOption,1),WeekdayOption)</f>
        <v>45873</v>
      </c>
      <c r="C55" s="10">
        <f ca="1"/>
        <v>45874</v>
      </c>
      <c r="D55" s="104" t="s">
        <v>0</v>
      </c>
      <c r="E55" s="105"/>
      <c r="F55" s="105"/>
      <c r="G55" s="105"/>
      <c r="H55" s="105"/>
    </row>
    <row r="56" spans="1:8" ht="63.75" customHeight="1" x14ac:dyDescent="0.2">
      <c r="B56" s="6"/>
      <c r="C56" s="6"/>
      <c r="D56" s="118"/>
      <c r="E56" s="118"/>
      <c r="F56" s="118"/>
      <c r="G56" s="118"/>
      <c r="H56" s="118"/>
    </row>
    <row r="57" spans="1:8" ht="54" customHeight="1" x14ac:dyDescent="0.55000000000000004">
      <c r="A57" s="2"/>
      <c r="B57" s="1">
        <f ca="1">YEAR(DATE(Calendar4Year,Calendar4MonthOption+1,1))</f>
        <v>2025</v>
      </c>
      <c r="C57" s="103" t="str">
        <f ca="1">TEXT(DATE(Calendar4Year,Calendar4MonthOption+1,1),"m月")</f>
        <v>8月</v>
      </c>
      <c r="D57" s="103"/>
      <c r="E57" s="103"/>
      <c r="F57" s="5"/>
      <c r="G57" s="5"/>
      <c r="H57" s="2"/>
    </row>
    <row r="58" spans="1:8" ht="14.25" customHeight="1" x14ac:dyDescent="0.2">
      <c r="A58" s="9"/>
      <c r="B58" s="3" t="str">
        <f t="shared" ref="B58:H58" ca="1" si="4">UPPER(TEXT(B59,"aaaa"))</f>
        <v>月曜日</v>
      </c>
      <c r="C58" s="4" t="str">
        <f t="shared" ca="1" si="4"/>
        <v>火曜日</v>
      </c>
      <c r="D58" s="3" t="str">
        <f t="shared" ca="1" si="4"/>
        <v>水曜日</v>
      </c>
      <c r="E58" s="4" t="str">
        <f t="shared" ca="1" si="4"/>
        <v>木曜日</v>
      </c>
      <c r="F58" s="3" t="str">
        <f t="shared" ca="1" si="4"/>
        <v>金曜日</v>
      </c>
      <c r="G58" s="4" t="str">
        <f t="shared" ca="1" si="4"/>
        <v>土曜日</v>
      </c>
      <c r="H58" s="3" t="str">
        <f t="shared" ca="1" si="4"/>
        <v>日曜日</v>
      </c>
    </row>
    <row r="59" spans="1:8" ht="16.5" customHeight="1" x14ac:dyDescent="0.2">
      <c r="B59" s="10">
        <f t="array" aca="1" ref="B59:H59" ca="1">Days+1+DATE(Calendar5Year,Calendar5MonthOption,1)-WEEKDAY(DATE(Calendar5Year,Calendar5MonthOption,1),WeekdayOption)</f>
        <v>45866</v>
      </c>
      <c r="C59" s="10">
        <f ca="1"/>
        <v>45867</v>
      </c>
      <c r="D59" s="10">
        <f ca="1"/>
        <v>45868</v>
      </c>
      <c r="E59" s="10">
        <f ca="1"/>
        <v>45869</v>
      </c>
      <c r="F59" s="10">
        <f ca="1"/>
        <v>45870</v>
      </c>
      <c r="G59" s="10">
        <f ca="1"/>
        <v>45871</v>
      </c>
      <c r="H59" s="11">
        <f ca="1"/>
        <v>45872</v>
      </c>
    </row>
    <row r="60" spans="1:8" ht="56.25" customHeight="1" x14ac:dyDescent="0.2">
      <c r="B60" s="6"/>
      <c r="C60" s="56"/>
      <c r="D60" s="56"/>
      <c r="E60" s="56"/>
      <c r="F60" s="56"/>
      <c r="G60" s="108" t="s">
        <v>15</v>
      </c>
      <c r="H60" s="109"/>
    </row>
    <row r="61" spans="1:8" ht="16.5" customHeight="1" x14ac:dyDescent="0.2">
      <c r="B61" s="10">
        <f t="array" aca="1" ref="B61:H61" ca="1">Days+8+DATE(Calendar5Year,Calendar5MonthOption,1)-WEEKDAY(DATE(Calendar5Year,Calendar5MonthOption,1),WeekdayOption)</f>
        <v>45873</v>
      </c>
      <c r="C61" s="57">
        <f ca="1"/>
        <v>45874</v>
      </c>
      <c r="D61" s="57">
        <f ca="1"/>
        <v>45875</v>
      </c>
      <c r="E61" s="57">
        <f ca="1"/>
        <v>45876</v>
      </c>
      <c r="F61" s="57">
        <f ca="1"/>
        <v>45877</v>
      </c>
      <c r="G61" s="57">
        <f ca="1"/>
        <v>45878</v>
      </c>
      <c r="H61" s="58">
        <f ca="1"/>
        <v>45879</v>
      </c>
    </row>
    <row r="62" spans="1:8" ht="56.25" customHeight="1" x14ac:dyDescent="0.2">
      <c r="B62" s="6"/>
      <c r="C62" s="56"/>
      <c r="D62" s="56"/>
      <c r="E62" s="56"/>
      <c r="F62" s="56"/>
      <c r="G62" s="56"/>
      <c r="H62" s="81" t="s">
        <v>69</v>
      </c>
    </row>
    <row r="63" spans="1:8" ht="16.5" customHeight="1" x14ac:dyDescent="0.2">
      <c r="B63" s="14">
        <f t="array" aca="1" ref="B63:H63" ca="1">Days+15+DATE(Calendar5Year,Calendar5MonthOption,1)-WEEKDAY(DATE(Calendar5Year,Calendar5MonthOption,1),WeekdayOption)</f>
        <v>45880</v>
      </c>
      <c r="C63" s="57">
        <f ca="1"/>
        <v>45881</v>
      </c>
      <c r="D63" s="57">
        <f ca="1"/>
        <v>45882</v>
      </c>
      <c r="E63" s="57">
        <f ca="1"/>
        <v>45883</v>
      </c>
      <c r="F63" s="57">
        <f ca="1"/>
        <v>45884</v>
      </c>
      <c r="G63" s="57">
        <f ca="1"/>
        <v>45885</v>
      </c>
      <c r="H63" s="58">
        <f ca="1"/>
        <v>45886</v>
      </c>
    </row>
    <row r="64" spans="1:8" ht="56.25" customHeight="1" x14ac:dyDescent="0.2">
      <c r="B64" s="6"/>
      <c r="C64" s="56"/>
      <c r="D64" s="56"/>
      <c r="E64" s="56"/>
      <c r="F64" s="56"/>
      <c r="G64" s="110" t="s">
        <v>17</v>
      </c>
      <c r="H64" s="111"/>
    </row>
    <row r="65" spans="1:8" ht="16.5" customHeight="1" x14ac:dyDescent="0.2">
      <c r="B65" s="10">
        <f t="array" aca="1" ref="B65:H65" ca="1">Days+22+DATE(Calendar5Year,Calendar5MonthOption,1)-WEEKDAY(DATE(Calendar5Year,Calendar5MonthOption,1),WeekdayOption)</f>
        <v>45887</v>
      </c>
      <c r="C65" s="57">
        <f ca="1"/>
        <v>45888</v>
      </c>
      <c r="D65" s="57">
        <f ca="1"/>
        <v>45889</v>
      </c>
      <c r="E65" s="57">
        <f ca="1"/>
        <v>45890</v>
      </c>
      <c r="F65" s="57">
        <f ca="1"/>
        <v>45891</v>
      </c>
      <c r="G65" s="57">
        <f ca="1"/>
        <v>45892</v>
      </c>
      <c r="H65" s="58">
        <f ca="1"/>
        <v>45893</v>
      </c>
    </row>
    <row r="66" spans="1:8" ht="56.25" customHeight="1" x14ac:dyDescent="0.2">
      <c r="B66" s="6"/>
      <c r="C66" s="56"/>
      <c r="D66" s="56"/>
      <c r="E66" s="56" t="s">
        <v>61</v>
      </c>
      <c r="F66" s="82"/>
      <c r="G66" s="83"/>
      <c r="H66" s="83"/>
    </row>
    <row r="67" spans="1:8" ht="16.5" customHeight="1" x14ac:dyDescent="0.2">
      <c r="B67" s="10">
        <f t="array" aca="1" ref="B67:H67" ca="1">Days+29+DATE(Calendar5Year,Calendar5MonthOption,1)-WEEKDAY(DATE(Calendar5Year,Calendar5MonthOption,1),WeekdayOption)</f>
        <v>45894</v>
      </c>
      <c r="C67" s="57">
        <f ca="1"/>
        <v>45895</v>
      </c>
      <c r="D67" s="57">
        <f ca="1"/>
        <v>45896</v>
      </c>
      <c r="E67" s="57">
        <f ca="1"/>
        <v>45897</v>
      </c>
      <c r="F67" s="57">
        <f ca="1"/>
        <v>45898</v>
      </c>
      <c r="G67" s="84">
        <f ca="1"/>
        <v>45899</v>
      </c>
      <c r="H67" s="85">
        <f ca="1"/>
        <v>45900</v>
      </c>
    </row>
    <row r="68" spans="1:8" ht="57" customHeight="1" x14ac:dyDescent="0.2">
      <c r="B68" s="6"/>
      <c r="C68" s="115" t="s">
        <v>62</v>
      </c>
      <c r="D68" s="116"/>
      <c r="E68" s="56"/>
      <c r="F68" s="56"/>
      <c r="G68" s="69" t="s">
        <v>23</v>
      </c>
      <c r="H68" s="86" t="s">
        <v>16</v>
      </c>
    </row>
    <row r="69" spans="1:8" ht="16.5" customHeight="1" x14ac:dyDescent="0.2">
      <c r="B69" s="10">
        <f t="array" aca="1" ref="B69:C69" ca="1">Days+36+DATE(Calendar5Year,Calendar5MonthOption,1)-WEEKDAY(DATE(Calendar5Year,Calendar5MonthOption,1),WeekdayOption)</f>
        <v>45901</v>
      </c>
      <c r="C69" s="10">
        <f ca="1"/>
        <v>45902</v>
      </c>
      <c r="D69" s="104" t="s">
        <v>0</v>
      </c>
      <c r="E69" s="105"/>
      <c r="F69" s="105"/>
      <c r="G69" s="105"/>
      <c r="H69" s="105"/>
    </row>
    <row r="70" spans="1:8" ht="63.75" customHeight="1" x14ac:dyDescent="0.2">
      <c r="B70" s="6"/>
      <c r="C70" s="6"/>
      <c r="D70" s="118"/>
      <c r="E70" s="118"/>
      <c r="F70" s="118"/>
      <c r="G70" s="118"/>
      <c r="H70" s="118"/>
    </row>
    <row r="71" spans="1:8" ht="54" customHeight="1" x14ac:dyDescent="0.55000000000000004">
      <c r="A71" s="2"/>
      <c r="B71" s="1">
        <f ca="1">YEAR(DATE(Calendar5Year,Calendar5MonthOption+1,1))</f>
        <v>2025</v>
      </c>
      <c r="C71" s="103" t="str">
        <f ca="1">TEXT(DATE(Calendar5Year,Calendar5MonthOption+1,1),"m月")</f>
        <v>9月</v>
      </c>
      <c r="D71" s="103"/>
      <c r="E71" s="103"/>
      <c r="F71" s="5"/>
      <c r="G71" s="5"/>
      <c r="H71" s="2"/>
    </row>
    <row r="72" spans="1:8" ht="14.25" customHeight="1" x14ac:dyDescent="0.2">
      <c r="A72" s="9"/>
      <c r="B72" s="3" t="str">
        <f t="shared" ref="B72:H72" ca="1" si="5">UPPER(TEXT(B73,"aaaa"))</f>
        <v>月曜日</v>
      </c>
      <c r="C72" s="4" t="str">
        <f t="shared" ca="1" si="5"/>
        <v>火曜日</v>
      </c>
      <c r="D72" s="3" t="str">
        <f t="shared" ca="1" si="5"/>
        <v>水曜日</v>
      </c>
      <c r="E72" s="4" t="str">
        <f t="shared" ca="1" si="5"/>
        <v>木曜日</v>
      </c>
      <c r="F72" s="3" t="str">
        <f t="shared" ca="1" si="5"/>
        <v>金曜日</v>
      </c>
      <c r="G72" s="4" t="str">
        <f t="shared" ca="1" si="5"/>
        <v>土曜日</v>
      </c>
      <c r="H72" s="3" t="str">
        <f t="shared" ca="1" si="5"/>
        <v>日曜日</v>
      </c>
    </row>
    <row r="73" spans="1:8" ht="16.5" customHeight="1" x14ac:dyDescent="0.2">
      <c r="B73" s="10">
        <f t="array" aca="1" ref="B73:H73" ca="1">Days+1+DATE(Calendar6Year,Calendar6MonthOption,1)-WEEKDAY(DATE(Calendar6Year,Calendar6MonthOption,1),WeekdayOption)</f>
        <v>45901</v>
      </c>
      <c r="C73" s="10">
        <f ca="1"/>
        <v>45902</v>
      </c>
      <c r="D73" s="10">
        <f ca="1"/>
        <v>45903</v>
      </c>
      <c r="E73" s="10">
        <f ca="1"/>
        <v>45904</v>
      </c>
      <c r="F73" s="10">
        <f ca="1"/>
        <v>45905</v>
      </c>
      <c r="G73" s="10">
        <f ca="1"/>
        <v>45906</v>
      </c>
      <c r="H73" s="11">
        <f ca="1"/>
        <v>45907</v>
      </c>
    </row>
    <row r="74" spans="1:8" ht="56.25" customHeight="1" x14ac:dyDescent="0.2">
      <c r="B74" s="6"/>
      <c r="C74" s="56"/>
      <c r="D74" s="87"/>
      <c r="E74" s="56"/>
      <c r="F74" s="56"/>
      <c r="G74" s="88"/>
      <c r="H74" s="70" t="s">
        <v>22</v>
      </c>
    </row>
    <row r="75" spans="1:8" ht="16.5" customHeight="1" x14ac:dyDescent="0.2">
      <c r="B75" s="10">
        <f t="array" aca="1" ref="B75:H75" ca="1">Days+8+DATE(Calendar6Year,Calendar6MonthOption,1)-WEEKDAY(DATE(Calendar6Year,Calendar6MonthOption,1),WeekdayOption)</f>
        <v>45908</v>
      </c>
      <c r="C75" s="57">
        <f ca="1"/>
        <v>45909</v>
      </c>
      <c r="D75" s="57">
        <f ca="1"/>
        <v>45910</v>
      </c>
      <c r="E75" s="57">
        <f ca="1"/>
        <v>45911</v>
      </c>
      <c r="F75" s="57">
        <f ca="1"/>
        <v>45912</v>
      </c>
      <c r="G75" s="57">
        <f ca="1"/>
        <v>45913</v>
      </c>
      <c r="H75" s="58">
        <f ca="1"/>
        <v>45914</v>
      </c>
    </row>
    <row r="76" spans="1:8" ht="56.25" customHeight="1" x14ac:dyDescent="0.2">
      <c r="B76" s="6"/>
      <c r="C76" s="56"/>
      <c r="D76" s="89"/>
      <c r="E76" s="56"/>
      <c r="F76" s="56"/>
      <c r="G76" s="61"/>
      <c r="H76" s="71" t="s">
        <v>24</v>
      </c>
    </row>
    <row r="77" spans="1:8" ht="16.5" customHeight="1" x14ac:dyDescent="0.2">
      <c r="B77" s="14">
        <f t="array" aca="1" ref="B77:H77" ca="1">Days+15+DATE(Calendar6Year,Calendar6MonthOption,1)-WEEKDAY(DATE(Calendar6Year,Calendar6MonthOption,1),WeekdayOption)</f>
        <v>45915</v>
      </c>
      <c r="C77" s="57">
        <f ca="1"/>
        <v>45916</v>
      </c>
      <c r="D77" s="57">
        <f ca="1"/>
        <v>45917</v>
      </c>
      <c r="E77" s="57">
        <f ca="1"/>
        <v>45918</v>
      </c>
      <c r="F77" s="57">
        <f ca="1"/>
        <v>45919</v>
      </c>
      <c r="G77" s="57">
        <f ca="1"/>
        <v>45920</v>
      </c>
      <c r="H77" s="58">
        <f ca="1"/>
        <v>45921</v>
      </c>
    </row>
    <row r="78" spans="1:8" ht="69" customHeight="1" x14ac:dyDescent="0.2">
      <c r="B78" s="6"/>
      <c r="C78" s="56"/>
      <c r="D78" s="56"/>
      <c r="E78" s="56"/>
      <c r="F78" s="56"/>
      <c r="G78" s="70" t="s">
        <v>73</v>
      </c>
      <c r="H78" s="70" t="s">
        <v>74</v>
      </c>
    </row>
    <row r="79" spans="1:8" ht="16.5" customHeight="1" x14ac:dyDescent="0.2">
      <c r="B79" s="10">
        <f t="array" aca="1" ref="B79:H79" ca="1">Days+22+DATE(Calendar6Year,Calendar6MonthOption,1)-WEEKDAY(DATE(Calendar6Year,Calendar6MonthOption,1),WeekdayOption)</f>
        <v>45922</v>
      </c>
      <c r="C79" s="80">
        <f ca="1"/>
        <v>45923</v>
      </c>
      <c r="D79" s="57">
        <f ca="1"/>
        <v>45924</v>
      </c>
      <c r="E79" s="57">
        <f ca="1"/>
        <v>45925</v>
      </c>
      <c r="F79" s="57">
        <f ca="1"/>
        <v>45926</v>
      </c>
      <c r="G79" s="57">
        <f ca="1"/>
        <v>45927</v>
      </c>
      <c r="H79" s="58">
        <f ca="1"/>
        <v>45928</v>
      </c>
    </row>
    <row r="80" spans="1:8" ht="56.25" customHeight="1" x14ac:dyDescent="0.2">
      <c r="B80" s="6"/>
      <c r="C80" s="56"/>
      <c r="D80" s="70" t="s">
        <v>76</v>
      </c>
      <c r="E80" s="56"/>
      <c r="F80" s="99" t="s">
        <v>17</v>
      </c>
      <c r="G80" s="100"/>
      <c r="H80" s="67"/>
    </row>
    <row r="81" spans="1:8" ht="16.5" customHeight="1" x14ac:dyDescent="0.2">
      <c r="B81" s="10">
        <f t="array" aca="1" ref="B81:H81" ca="1">Days+29+DATE(Calendar6Year,Calendar6MonthOption,1)-WEEKDAY(DATE(Calendar6Year,Calendar6MonthOption,1),WeekdayOption)</f>
        <v>45929</v>
      </c>
      <c r="C81" s="10">
        <f ca="1"/>
        <v>45930</v>
      </c>
      <c r="D81" s="10">
        <f ca="1"/>
        <v>45931</v>
      </c>
      <c r="E81" s="10">
        <f ca="1"/>
        <v>45932</v>
      </c>
      <c r="F81" s="10">
        <f ca="1"/>
        <v>45933</v>
      </c>
      <c r="G81" s="10">
        <f ca="1"/>
        <v>45934</v>
      </c>
      <c r="H81" s="11">
        <f ca="1"/>
        <v>45935</v>
      </c>
    </row>
    <row r="82" spans="1:8" ht="57" customHeight="1" x14ac:dyDescent="0.2">
      <c r="B82" s="6"/>
      <c r="C82" s="6"/>
      <c r="D82" s="6"/>
      <c r="E82" s="6"/>
      <c r="F82" s="6"/>
      <c r="G82" s="6"/>
      <c r="H82" s="8"/>
    </row>
    <row r="83" spans="1:8" ht="16.5" customHeight="1" x14ac:dyDescent="0.2">
      <c r="B83" s="10">
        <f t="array" aca="1" ref="B83:C83" ca="1">Days+36+DATE(Calendar6Year,Calendar6MonthOption,1)-WEEKDAY(DATE(Calendar6Year,Calendar6MonthOption,1),WeekdayOption)</f>
        <v>45936</v>
      </c>
      <c r="C83" s="10">
        <f ca="1"/>
        <v>45937</v>
      </c>
      <c r="D83" s="104" t="s">
        <v>0</v>
      </c>
      <c r="E83" s="105"/>
      <c r="F83" s="105"/>
      <c r="G83" s="105"/>
      <c r="H83" s="105"/>
    </row>
    <row r="84" spans="1:8" ht="63.75" customHeight="1" x14ac:dyDescent="0.2">
      <c r="B84" s="6"/>
      <c r="C84" s="6"/>
      <c r="D84" s="118"/>
      <c r="E84" s="118"/>
      <c r="F84" s="118"/>
      <c r="G84" s="118"/>
      <c r="H84" s="118"/>
    </row>
    <row r="85" spans="1:8" ht="54" customHeight="1" x14ac:dyDescent="0.55000000000000004">
      <c r="A85" s="2"/>
      <c r="B85" s="1">
        <f ca="1">YEAR(DATE(Calendar6Year,Calendar6MonthOption+1,1))</f>
        <v>2025</v>
      </c>
      <c r="C85" s="103" t="str">
        <f ca="1">TEXT(DATE(Calendar6Year,Calendar6MonthOption+1,1),"m月")</f>
        <v>10月</v>
      </c>
      <c r="D85" s="103"/>
      <c r="E85" s="103"/>
      <c r="F85" s="5"/>
      <c r="G85" s="5"/>
      <c r="H85" s="2"/>
    </row>
    <row r="86" spans="1:8" ht="14.25" customHeight="1" x14ac:dyDescent="0.2">
      <c r="A86" s="9"/>
      <c r="B86" s="3" t="str">
        <f t="shared" ref="B86:H86" ca="1" si="6">UPPER(TEXT(B87,"aaaa"))</f>
        <v>月曜日</v>
      </c>
      <c r="C86" s="4" t="str">
        <f t="shared" ca="1" si="6"/>
        <v>火曜日</v>
      </c>
      <c r="D86" s="3" t="str">
        <f t="shared" ca="1" si="6"/>
        <v>水曜日</v>
      </c>
      <c r="E86" s="4" t="str">
        <f t="shared" ca="1" si="6"/>
        <v>木曜日</v>
      </c>
      <c r="F86" s="3" t="str">
        <f t="shared" ca="1" si="6"/>
        <v>金曜日</v>
      </c>
      <c r="G86" s="4" t="str">
        <f t="shared" ca="1" si="6"/>
        <v>土曜日</v>
      </c>
      <c r="H86" s="3" t="str">
        <f t="shared" ca="1" si="6"/>
        <v>日曜日</v>
      </c>
    </row>
    <row r="87" spans="1:8" ht="16.5" customHeight="1" x14ac:dyDescent="0.2">
      <c r="B87" s="10">
        <f t="array" aca="1" ref="B87:H87" ca="1">Days+1+DATE(Calendar7Year,Calendar7MonthOption,1)-WEEKDAY(DATE(Calendar7Year,Calendar7MonthOption,1),WeekdayOption)</f>
        <v>45929</v>
      </c>
      <c r="C87" s="10">
        <f ca="1"/>
        <v>45930</v>
      </c>
      <c r="D87" s="10">
        <f ca="1"/>
        <v>45931</v>
      </c>
      <c r="E87" s="10">
        <f ca="1"/>
        <v>45932</v>
      </c>
      <c r="F87" s="10">
        <f ca="1"/>
        <v>45933</v>
      </c>
      <c r="G87" s="10">
        <f ca="1"/>
        <v>45934</v>
      </c>
      <c r="H87" s="11">
        <f ca="1"/>
        <v>45935</v>
      </c>
    </row>
    <row r="88" spans="1:8" ht="56.25" customHeight="1" x14ac:dyDescent="0.2">
      <c r="B88" s="6"/>
      <c r="C88" s="6"/>
      <c r="D88" s="56"/>
      <c r="E88" s="56"/>
      <c r="F88" s="56"/>
      <c r="G88" s="90" t="s">
        <v>19</v>
      </c>
      <c r="H88" s="91"/>
    </row>
    <row r="89" spans="1:8" ht="16.5" customHeight="1" x14ac:dyDescent="0.2">
      <c r="B89" s="10">
        <f t="array" aca="1" ref="B89:H89" ca="1">Days+8+DATE(Calendar7Year,Calendar7MonthOption,1)-WEEKDAY(DATE(Calendar7Year,Calendar7MonthOption,1),WeekdayOption)</f>
        <v>45936</v>
      </c>
      <c r="C89" s="10">
        <f ca="1"/>
        <v>45937</v>
      </c>
      <c r="D89" s="57">
        <f ca="1"/>
        <v>45938</v>
      </c>
      <c r="E89" s="57">
        <f ca="1"/>
        <v>45939</v>
      </c>
      <c r="F89" s="57">
        <f ca="1"/>
        <v>45940</v>
      </c>
      <c r="G89" s="57">
        <f ca="1"/>
        <v>45941</v>
      </c>
      <c r="H89" s="58">
        <f ca="1"/>
        <v>45942</v>
      </c>
    </row>
    <row r="90" spans="1:8" ht="56.25" customHeight="1" x14ac:dyDescent="0.2">
      <c r="B90" s="6"/>
      <c r="C90" s="6"/>
      <c r="D90" s="56"/>
      <c r="E90" s="56"/>
      <c r="F90" s="56"/>
      <c r="G90" s="56"/>
      <c r="H90" s="67"/>
    </row>
    <row r="91" spans="1:8" ht="16.5" customHeight="1" x14ac:dyDescent="0.2">
      <c r="B91" s="14">
        <f t="array" aca="1" ref="B91:H91" ca="1">Days+15+DATE(Calendar7Year,Calendar7MonthOption,1)-WEEKDAY(DATE(Calendar7Year,Calendar7MonthOption,1),WeekdayOption)</f>
        <v>45943</v>
      </c>
      <c r="C91" s="10">
        <f ca="1"/>
        <v>45944</v>
      </c>
      <c r="D91" s="57">
        <f ca="1"/>
        <v>45945</v>
      </c>
      <c r="E91" s="57">
        <f ca="1"/>
        <v>45946</v>
      </c>
      <c r="F91" s="57">
        <f ca="1"/>
        <v>45947</v>
      </c>
      <c r="G91" s="57">
        <f ca="1"/>
        <v>45948</v>
      </c>
      <c r="H91" s="58">
        <f ca="1"/>
        <v>45949</v>
      </c>
    </row>
    <row r="92" spans="1:8" ht="56.25" customHeight="1" x14ac:dyDescent="0.2">
      <c r="B92" s="6"/>
      <c r="C92" s="6"/>
      <c r="D92" s="97" t="s">
        <v>70</v>
      </c>
      <c r="E92" s="114"/>
      <c r="F92" s="56"/>
      <c r="G92" s="68" t="s">
        <v>25</v>
      </c>
      <c r="H92" s="92" t="s">
        <v>11</v>
      </c>
    </row>
    <row r="93" spans="1:8" ht="16.5" customHeight="1" x14ac:dyDescent="0.2">
      <c r="B93" s="10">
        <f t="array" aca="1" ref="B93:H93" ca="1">Days+22+DATE(Calendar7Year,Calendar7MonthOption,1)-WEEKDAY(DATE(Calendar7Year,Calendar7MonthOption,1),WeekdayOption)</f>
        <v>45950</v>
      </c>
      <c r="C93" s="10">
        <f ca="1"/>
        <v>45951</v>
      </c>
      <c r="D93" s="57">
        <f ca="1"/>
        <v>45952</v>
      </c>
      <c r="E93" s="57">
        <f ca="1"/>
        <v>45953</v>
      </c>
      <c r="F93" s="57">
        <f ca="1"/>
        <v>45954</v>
      </c>
      <c r="G93" s="57">
        <f ca="1"/>
        <v>45955</v>
      </c>
      <c r="H93" s="58">
        <f ca="1"/>
        <v>45956</v>
      </c>
    </row>
    <row r="94" spans="1:8" ht="56.25" customHeight="1" x14ac:dyDescent="0.2">
      <c r="B94" s="6"/>
      <c r="C94" s="6"/>
      <c r="D94" s="95" t="s">
        <v>71</v>
      </c>
      <c r="E94" s="96"/>
      <c r="F94" s="56"/>
      <c r="G94" s="89"/>
      <c r="H94" s="69" t="s">
        <v>9</v>
      </c>
    </row>
    <row r="95" spans="1:8" ht="16.5" customHeight="1" x14ac:dyDescent="0.2">
      <c r="B95" s="10">
        <f t="array" aca="1" ref="B95:H95" ca="1">Days+29+DATE(Calendar7Year,Calendar7MonthOption,1)-WEEKDAY(DATE(Calendar7Year,Calendar7MonthOption,1),WeekdayOption)</f>
        <v>45957</v>
      </c>
      <c r="C95" s="10">
        <f ca="1"/>
        <v>45958</v>
      </c>
      <c r="D95" s="10">
        <f ca="1"/>
        <v>45959</v>
      </c>
      <c r="E95" s="10">
        <f ca="1"/>
        <v>45960</v>
      </c>
      <c r="F95" s="10">
        <f ca="1"/>
        <v>45961</v>
      </c>
      <c r="G95" s="10">
        <f ca="1"/>
        <v>45962</v>
      </c>
      <c r="H95" s="11">
        <f ca="1"/>
        <v>45963</v>
      </c>
    </row>
    <row r="96" spans="1:8" ht="57" customHeight="1" x14ac:dyDescent="0.2">
      <c r="B96" s="6"/>
      <c r="C96" s="6"/>
      <c r="D96" s="6"/>
      <c r="E96" s="6"/>
      <c r="F96" s="6"/>
      <c r="G96" s="6"/>
      <c r="H96" s="8"/>
    </row>
    <row r="97" spans="1:8" ht="16.5" customHeight="1" x14ac:dyDescent="0.2">
      <c r="B97" s="10">
        <f t="array" aca="1" ref="B97:C97" ca="1">Days+36+DATE(Calendar7Year,Calendar7MonthOption,1)-WEEKDAY(DATE(Calendar7Year,Calendar7MonthOption,1),WeekdayOption)</f>
        <v>45964</v>
      </c>
      <c r="C97" s="10">
        <f ca="1"/>
        <v>45965</v>
      </c>
      <c r="D97" s="104" t="s">
        <v>0</v>
      </c>
      <c r="E97" s="105"/>
      <c r="F97" s="105"/>
      <c r="G97" s="105"/>
      <c r="H97" s="105"/>
    </row>
    <row r="98" spans="1:8" ht="63.75" customHeight="1" x14ac:dyDescent="0.2">
      <c r="B98" s="6"/>
      <c r="C98" s="6"/>
      <c r="D98" s="118"/>
      <c r="E98" s="118"/>
      <c r="F98" s="118"/>
      <c r="G98" s="118"/>
      <c r="H98" s="118"/>
    </row>
    <row r="99" spans="1:8" ht="54" customHeight="1" x14ac:dyDescent="0.55000000000000004">
      <c r="A99" s="2"/>
      <c r="B99" s="1">
        <f ca="1">YEAR(DATE(Calendar7Year,Calendar7MonthOption+1,1))</f>
        <v>2025</v>
      </c>
      <c r="C99" s="103" t="str">
        <f ca="1">TEXT(DATE(Calendar7Year,Calendar7MonthOption+1,1),"m月")</f>
        <v>11月</v>
      </c>
      <c r="D99" s="103"/>
      <c r="E99" s="103"/>
      <c r="F99" s="5"/>
      <c r="G99" s="5"/>
      <c r="H99" s="2"/>
    </row>
    <row r="100" spans="1:8" ht="14.25" customHeight="1" x14ac:dyDescent="0.2">
      <c r="A100" s="9"/>
      <c r="B100" s="3" t="str">
        <f t="shared" ref="B100:H100" ca="1" si="7">UPPER(TEXT(B101,"aaaa"))</f>
        <v>月曜日</v>
      </c>
      <c r="C100" s="4" t="str">
        <f t="shared" ca="1" si="7"/>
        <v>火曜日</v>
      </c>
      <c r="D100" s="3" t="str">
        <f t="shared" ca="1" si="7"/>
        <v>水曜日</v>
      </c>
      <c r="E100" s="4" t="str">
        <f t="shared" ca="1" si="7"/>
        <v>木曜日</v>
      </c>
      <c r="F100" s="3" t="str">
        <f t="shared" ca="1" si="7"/>
        <v>金曜日</v>
      </c>
      <c r="G100" s="4" t="str">
        <f t="shared" ca="1" si="7"/>
        <v>土曜日</v>
      </c>
      <c r="H100" s="3" t="str">
        <f t="shared" ca="1" si="7"/>
        <v>日曜日</v>
      </c>
    </row>
    <row r="101" spans="1:8" ht="16.5" customHeight="1" x14ac:dyDescent="0.2">
      <c r="B101" s="10">
        <f t="array" aca="1" ref="B101:H101" ca="1">Days+1+DATE(Calendar8Year,Calendar8MonthOption,1)-WEEKDAY(DATE(Calendar8Year,Calendar8MonthOption,1),WeekdayOption)</f>
        <v>45957</v>
      </c>
      <c r="C101" s="10">
        <f ca="1"/>
        <v>45958</v>
      </c>
      <c r="D101" s="10">
        <f ca="1"/>
        <v>45959</v>
      </c>
      <c r="E101" s="10">
        <f ca="1"/>
        <v>45960</v>
      </c>
      <c r="F101" s="10">
        <f ca="1"/>
        <v>45961</v>
      </c>
      <c r="G101" s="10">
        <f ca="1"/>
        <v>45962</v>
      </c>
      <c r="H101" s="11">
        <f ca="1"/>
        <v>45963</v>
      </c>
    </row>
    <row r="102" spans="1:8" ht="56.25" customHeight="1" x14ac:dyDescent="0.2">
      <c r="B102" s="56"/>
      <c r="C102" s="56"/>
      <c r="D102" s="56"/>
      <c r="E102" s="56"/>
      <c r="F102" s="56"/>
      <c r="G102" s="70" t="s">
        <v>72</v>
      </c>
      <c r="H102" s="78"/>
    </row>
    <row r="103" spans="1:8" ht="16.5" customHeight="1" x14ac:dyDescent="0.2">
      <c r="B103" s="57">
        <f t="array" aca="1" ref="B103:H103" ca="1">Days+8+DATE(Calendar8Year,Calendar8MonthOption,1)-WEEKDAY(DATE(Calendar8Year,Calendar8MonthOption,1),WeekdayOption)</f>
        <v>45964</v>
      </c>
      <c r="C103" s="57">
        <f ca="1"/>
        <v>45965</v>
      </c>
      <c r="D103" s="57">
        <f ca="1"/>
        <v>45966</v>
      </c>
      <c r="E103" s="57">
        <f ca="1"/>
        <v>45967</v>
      </c>
      <c r="F103" s="57">
        <f ca="1"/>
        <v>45968</v>
      </c>
      <c r="G103" s="57">
        <f ca="1"/>
        <v>45969</v>
      </c>
      <c r="H103" s="58">
        <f ca="1"/>
        <v>45970</v>
      </c>
    </row>
    <row r="104" spans="1:8" ht="56.25" customHeight="1" x14ac:dyDescent="0.2">
      <c r="B104" s="70" t="s">
        <v>12</v>
      </c>
      <c r="C104" s="56"/>
      <c r="D104" s="56"/>
      <c r="E104" s="56"/>
      <c r="F104" s="56"/>
      <c r="G104" s="93" t="s">
        <v>63</v>
      </c>
      <c r="H104" s="70" t="s">
        <v>12</v>
      </c>
    </row>
    <row r="105" spans="1:8" ht="16.5" customHeight="1" x14ac:dyDescent="0.2">
      <c r="B105" s="57">
        <f t="array" aca="1" ref="B105:H105" ca="1">Days+15+DATE(Calendar8Year,Calendar8MonthOption,1)-WEEKDAY(DATE(Calendar8Year,Calendar8MonthOption,1),WeekdayOption)</f>
        <v>45971</v>
      </c>
      <c r="C105" s="57">
        <f ca="1"/>
        <v>45972</v>
      </c>
      <c r="D105" s="57">
        <f ca="1"/>
        <v>45973</v>
      </c>
      <c r="E105" s="57">
        <f ca="1"/>
        <v>45974</v>
      </c>
      <c r="F105" s="57">
        <f ca="1"/>
        <v>45975</v>
      </c>
      <c r="G105" s="57">
        <f ca="1"/>
        <v>45976</v>
      </c>
      <c r="H105" s="58">
        <f ca="1"/>
        <v>45977</v>
      </c>
    </row>
    <row r="106" spans="1:8" ht="56.25" customHeight="1" x14ac:dyDescent="0.2">
      <c r="B106" s="56"/>
      <c r="C106" s="56"/>
      <c r="D106" s="56"/>
      <c r="E106" s="56"/>
      <c r="F106" s="56"/>
      <c r="G106" s="56"/>
      <c r="H106" s="92" t="s">
        <v>18</v>
      </c>
    </row>
    <row r="107" spans="1:8" ht="16.5" customHeight="1" x14ac:dyDescent="0.2">
      <c r="B107" s="57">
        <f t="array" aca="1" ref="B107:H107" ca="1">Days+22+DATE(Calendar8Year,Calendar8MonthOption,1)-WEEKDAY(DATE(Calendar8Year,Calendar8MonthOption,1),WeekdayOption)</f>
        <v>45978</v>
      </c>
      <c r="C107" s="57">
        <f ca="1"/>
        <v>45979</v>
      </c>
      <c r="D107" s="57">
        <f ca="1"/>
        <v>45980</v>
      </c>
      <c r="E107" s="57">
        <f ca="1"/>
        <v>45981</v>
      </c>
      <c r="F107" s="57">
        <f ca="1"/>
        <v>45982</v>
      </c>
      <c r="G107" s="57">
        <f ca="1"/>
        <v>45983</v>
      </c>
      <c r="H107" s="58">
        <f ca="1"/>
        <v>45984</v>
      </c>
    </row>
    <row r="108" spans="1:8" ht="56.25" customHeight="1" x14ac:dyDescent="0.2">
      <c r="B108" s="56"/>
      <c r="C108" s="56"/>
      <c r="D108" s="56"/>
      <c r="E108" s="56"/>
      <c r="F108" s="56"/>
      <c r="G108" s="61"/>
      <c r="H108" s="67"/>
    </row>
    <row r="109" spans="1:8" ht="16.5" customHeight="1" x14ac:dyDescent="0.2">
      <c r="B109" s="80">
        <f t="array" aca="1" ref="B109:H109" ca="1">Days+29+DATE(Calendar8Year,Calendar8MonthOption,1)-WEEKDAY(DATE(Calendar8Year,Calendar8MonthOption,1),WeekdayOption)</f>
        <v>45985</v>
      </c>
      <c r="C109" s="57">
        <f ca="1"/>
        <v>45986</v>
      </c>
      <c r="D109" s="57">
        <f ca="1"/>
        <v>45987</v>
      </c>
      <c r="E109" s="57">
        <f ca="1"/>
        <v>45988</v>
      </c>
      <c r="F109" s="57">
        <f ca="1"/>
        <v>45989</v>
      </c>
      <c r="G109" s="57">
        <f ca="1"/>
        <v>45990</v>
      </c>
      <c r="H109" s="58">
        <f ca="1"/>
        <v>45991</v>
      </c>
    </row>
    <row r="110" spans="1:8" ht="57" customHeight="1" x14ac:dyDescent="0.2">
      <c r="B110" s="56"/>
      <c r="C110" s="56"/>
      <c r="D110" s="56"/>
      <c r="E110" s="56"/>
      <c r="F110" s="56"/>
      <c r="G110" s="56"/>
      <c r="H110" s="94" t="s">
        <v>21</v>
      </c>
    </row>
    <row r="111" spans="1:8" ht="19" customHeight="1" x14ac:dyDescent="0.2">
      <c r="B111" s="10">
        <f t="array" aca="1" ref="B111:C111" ca="1">Days+36+DATE(Calendar8Year,Calendar8MonthOption,1)-WEEKDAY(DATE(Calendar8Year,Calendar8MonthOption,1),WeekdayOption)</f>
        <v>45992</v>
      </c>
      <c r="C111" s="10">
        <f ca="1"/>
        <v>45993</v>
      </c>
      <c r="D111" s="104" t="s">
        <v>0</v>
      </c>
      <c r="E111" s="105"/>
      <c r="F111" s="105"/>
      <c r="G111" s="105"/>
      <c r="H111" s="105"/>
    </row>
    <row r="112" spans="1:8" ht="63.75" customHeight="1" x14ac:dyDescent="0.2">
      <c r="B112" s="6"/>
      <c r="C112" s="6"/>
      <c r="D112" s="118"/>
      <c r="E112" s="118"/>
      <c r="F112" s="118"/>
      <c r="G112" s="118"/>
      <c r="H112" s="118"/>
    </row>
    <row r="113" spans="1:8" ht="54" customHeight="1" x14ac:dyDescent="0.55000000000000004">
      <c r="A113" s="2"/>
      <c r="B113" s="1">
        <f ca="1">YEAR(DATE(Calendar8Year,Calendar8MonthOption+1,1))</f>
        <v>2025</v>
      </c>
      <c r="C113" s="103" t="str">
        <f ca="1">TEXT(DATE(Calendar8Year,Calendar8MonthOption+1,1),"m月")</f>
        <v>12月</v>
      </c>
      <c r="D113" s="103"/>
      <c r="E113" s="103"/>
      <c r="F113" s="5"/>
      <c r="G113" s="5"/>
      <c r="H113" s="2"/>
    </row>
    <row r="114" spans="1:8" ht="14.25" customHeight="1" x14ac:dyDescent="0.2">
      <c r="A114" s="9"/>
      <c r="B114" s="3" t="str">
        <f t="shared" ref="B114:H114" ca="1" si="8">UPPER(TEXT(B115,"aaaa"))</f>
        <v>月曜日</v>
      </c>
      <c r="C114" s="4" t="str">
        <f t="shared" ca="1" si="8"/>
        <v>火曜日</v>
      </c>
      <c r="D114" s="3" t="str">
        <f t="shared" ca="1" si="8"/>
        <v>水曜日</v>
      </c>
      <c r="E114" s="4" t="str">
        <f t="shared" ca="1" si="8"/>
        <v>木曜日</v>
      </c>
      <c r="F114" s="3" t="str">
        <f t="shared" ca="1" si="8"/>
        <v>金曜日</v>
      </c>
      <c r="G114" s="4" t="str">
        <f t="shared" ca="1" si="8"/>
        <v>土曜日</v>
      </c>
      <c r="H114" s="3" t="str">
        <f t="shared" ca="1" si="8"/>
        <v>日曜日</v>
      </c>
    </row>
    <row r="115" spans="1:8" ht="16.5" customHeight="1" x14ac:dyDescent="0.2">
      <c r="B115" s="10">
        <f t="array" aca="1" ref="B115:H115" ca="1">Days+1+DATE(Calendar9Year,Calendar9MonthOption,1)-WEEKDAY(DATE(Calendar9Year,Calendar9MonthOption,1),WeekdayOption)</f>
        <v>45992</v>
      </c>
      <c r="C115" s="10">
        <f ca="1"/>
        <v>45993</v>
      </c>
      <c r="D115" s="10">
        <f ca="1"/>
        <v>45994</v>
      </c>
      <c r="E115" s="10">
        <f ca="1"/>
        <v>45995</v>
      </c>
      <c r="F115" s="10">
        <f ca="1"/>
        <v>45996</v>
      </c>
      <c r="G115" s="10">
        <f ca="1"/>
        <v>45997</v>
      </c>
      <c r="H115" s="11">
        <f ca="1"/>
        <v>45998</v>
      </c>
    </row>
    <row r="116" spans="1:8" ht="56.25" customHeight="1" x14ac:dyDescent="0.2">
      <c r="B116" s="6"/>
      <c r="C116" s="6"/>
      <c r="D116" s="6"/>
      <c r="E116" s="6"/>
      <c r="F116" s="6"/>
      <c r="G116" s="6"/>
      <c r="H116" s="7"/>
    </row>
    <row r="117" spans="1:8" ht="16.5" customHeight="1" x14ac:dyDescent="0.2">
      <c r="B117" s="10">
        <f t="array" aca="1" ref="B117:H117" ca="1">Days+8+DATE(Calendar9Year,Calendar9MonthOption,1)-WEEKDAY(DATE(Calendar9Year,Calendar9MonthOption,1),WeekdayOption)</f>
        <v>45999</v>
      </c>
      <c r="C117" s="10">
        <f ca="1"/>
        <v>46000</v>
      </c>
      <c r="D117" s="10">
        <f ca="1"/>
        <v>46001</v>
      </c>
      <c r="E117" s="10">
        <f ca="1"/>
        <v>46002</v>
      </c>
      <c r="F117" s="10">
        <f ca="1"/>
        <v>46003</v>
      </c>
      <c r="G117" s="10">
        <f ca="1"/>
        <v>46004</v>
      </c>
      <c r="H117" s="11">
        <f ca="1"/>
        <v>46005</v>
      </c>
    </row>
    <row r="118" spans="1:8" ht="56.25" customHeight="1" x14ac:dyDescent="0.2">
      <c r="B118" s="6"/>
      <c r="C118" s="6"/>
      <c r="D118" s="6"/>
      <c r="E118" s="6"/>
      <c r="F118" s="6"/>
      <c r="G118" s="6"/>
      <c r="H118" s="13" t="s">
        <v>27</v>
      </c>
    </row>
    <row r="119" spans="1:8" ht="16.5" customHeight="1" x14ac:dyDescent="0.2">
      <c r="B119" s="10">
        <f t="array" aca="1" ref="B119:H119" ca="1">Days+15+DATE(Calendar9Year,Calendar9MonthOption,1)-WEEKDAY(DATE(Calendar9Year,Calendar9MonthOption,1),WeekdayOption)</f>
        <v>46006</v>
      </c>
      <c r="C119" s="10">
        <f ca="1"/>
        <v>46007</v>
      </c>
      <c r="D119" s="10">
        <f ca="1"/>
        <v>46008</v>
      </c>
      <c r="E119" s="10">
        <f ca="1"/>
        <v>46009</v>
      </c>
      <c r="F119" s="10">
        <f ca="1"/>
        <v>46010</v>
      </c>
      <c r="G119" s="10">
        <f ca="1"/>
        <v>46011</v>
      </c>
      <c r="H119" s="11">
        <f ca="1"/>
        <v>46012</v>
      </c>
    </row>
    <row r="120" spans="1:8" ht="56.25" customHeight="1" x14ac:dyDescent="0.2">
      <c r="B120" s="6"/>
      <c r="C120" s="6"/>
      <c r="D120" s="6"/>
      <c r="E120" s="6"/>
      <c r="F120" s="6"/>
      <c r="G120" s="13" t="s">
        <v>26</v>
      </c>
      <c r="H120" s="7"/>
    </row>
    <row r="121" spans="1:8" ht="16.5" customHeight="1" x14ac:dyDescent="0.2">
      <c r="B121" s="10">
        <f t="array" aca="1" ref="B121:H121" ca="1">Days+22+DATE(Calendar9Year,Calendar9MonthOption,1)-WEEKDAY(DATE(Calendar9Year,Calendar9MonthOption,1),WeekdayOption)</f>
        <v>46013</v>
      </c>
      <c r="C121" s="10">
        <f ca="1"/>
        <v>46014</v>
      </c>
      <c r="D121" s="10">
        <f ca="1"/>
        <v>46015</v>
      </c>
      <c r="E121" s="10">
        <f ca="1"/>
        <v>46016</v>
      </c>
      <c r="F121" s="10">
        <f ca="1"/>
        <v>46017</v>
      </c>
      <c r="G121" s="10">
        <f ca="1"/>
        <v>46018</v>
      </c>
      <c r="H121" s="11">
        <f ca="1"/>
        <v>46019</v>
      </c>
    </row>
    <row r="122" spans="1:8" ht="56.25" customHeight="1" x14ac:dyDescent="0.2">
      <c r="B122" s="6"/>
      <c r="C122" s="13" t="s">
        <v>28</v>
      </c>
      <c r="D122" s="6"/>
      <c r="E122" s="6"/>
      <c r="F122" s="6"/>
      <c r="H122" s="7"/>
    </row>
    <row r="123" spans="1:8" ht="16.5" customHeight="1" x14ac:dyDescent="0.2">
      <c r="B123" s="10">
        <f t="array" aca="1" ref="B123:H123" ca="1">Days+29+DATE(Calendar9Year,Calendar9MonthOption,1)-WEEKDAY(DATE(Calendar9Year,Calendar9MonthOption,1),WeekdayOption)</f>
        <v>46020</v>
      </c>
      <c r="C123" s="10">
        <f ca="1"/>
        <v>46021</v>
      </c>
      <c r="D123" s="10">
        <f ca="1"/>
        <v>46022</v>
      </c>
      <c r="E123" s="10">
        <f ca="1"/>
        <v>46023</v>
      </c>
      <c r="F123" s="10">
        <f ca="1"/>
        <v>46024</v>
      </c>
      <c r="G123" s="10">
        <f ca="1"/>
        <v>46025</v>
      </c>
      <c r="H123" s="11">
        <f ca="1"/>
        <v>46026</v>
      </c>
    </row>
    <row r="124" spans="1:8" ht="57" customHeight="1" x14ac:dyDescent="0.2">
      <c r="B124" s="6"/>
      <c r="C124" s="6"/>
      <c r="D124" s="6"/>
      <c r="E124" s="6"/>
      <c r="F124" s="6"/>
      <c r="G124" s="6"/>
      <c r="H124" s="8"/>
    </row>
    <row r="125" spans="1:8" ht="16.5" customHeight="1" x14ac:dyDescent="0.2">
      <c r="B125" s="10">
        <f t="array" aca="1" ref="B125:C125" ca="1">Days+36+DATE(Calendar9Year,Calendar9MonthOption,1)-WEEKDAY(DATE(Calendar9Year,Calendar9MonthOption,1),WeekdayOption)</f>
        <v>46027</v>
      </c>
      <c r="C125" s="10">
        <f ca="1"/>
        <v>46028</v>
      </c>
      <c r="D125" s="104" t="s">
        <v>0</v>
      </c>
      <c r="E125" s="105"/>
      <c r="F125" s="105"/>
      <c r="G125" s="105"/>
      <c r="H125" s="105"/>
    </row>
    <row r="126" spans="1:8" ht="63.75" customHeight="1" x14ac:dyDescent="0.2">
      <c r="B126" s="6"/>
      <c r="C126" s="6"/>
      <c r="D126" s="118"/>
      <c r="E126" s="118"/>
      <c r="F126" s="118"/>
      <c r="G126" s="118"/>
      <c r="H126" s="118"/>
    </row>
    <row r="127" spans="1:8" ht="16.5" customHeight="1" x14ac:dyDescent="0.2">
      <c r="B127" s="10"/>
      <c r="C127" s="10"/>
      <c r="D127" s="10"/>
      <c r="E127" s="10"/>
      <c r="F127" s="10"/>
      <c r="G127" s="10"/>
      <c r="H127" s="11"/>
    </row>
    <row r="128" spans="1:8" ht="56.25" customHeight="1" x14ac:dyDescent="0.2">
      <c r="B128" s="6"/>
      <c r="C128" s="6"/>
      <c r="D128" s="6"/>
      <c r="E128" s="6"/>
      <c r="F128" s="6"/>
      <c r="G128" s="6"/>
      <c r="H128" s="7"/>
    </row>
    <row r="129" spans="2:8" ht="16.5" customHeight="1" x14ac:dyDescent="0.2">
      <c r="B129" s="10"/>
      <c r="C129" s="10"/>
      <c r="D129" s="10"/>
      <c r="E129" s="10"/>
      <c r="F129" s="10"/>
      <c r="G129" s="10"/>
      <c r="H129" s="11"/>
    </row>
    <row r="130" spans="2:8" ht="56.25" customHeight="1" x14ac:dyDescent="0.2">
      <c r="B130" s="6"/>
      <c r="C130" s="6"/>
      <c r="D130" s="6"/>
      <c r="E130" s="6"/>
      <c r="F130" s="6"/>
      <c r="G130" s="6"/>
      <c r="H130" s="7"/>
    </row>
    <row r="131" spans="2:8" ht="16.5" customHeight="1" x14ac:dyDescent="0.2">
      <c r="B131" s="10"/>
      <c r="C131" s="10"/>
      <c r="D131" s="10"/>
      <c r="E131" s="10"/>
      <c r="F131" s="10"/>
      <c r="G131" s="10"/>
      <c r="H131" s="11"/>
    </row>
    <row r="132" spans="2:8" ht="56.25" customHeight="1" x14ac:dyDescent="0.2">
      <c r="B132" s="6"/>
      <c r="C132" s="6"/>
      <c r="D132" s="6"/>
      <c r="E132" s="6"/>
      <c r="F132" s="6"/>
      <c r="G132" s="6"/>
      <c r="H132" s="7"/>
    </row>
    <row r="133" spans="2:8" ht="16.5" customHeight="1" x14ac:dyDescent="0.2">
      <c r="B133" s="10"/>
      <c r="C133" s="10"/>
      <c r="D133" s="10"/>
      <c r="E133" s="10"/>
      <c r="F133" s="10"/>
      <c r="G133" s="10"/>
      <c r="H133" s="11"/>
    </row>
    <row r="134" spans="2:8" ht="57" customHeight="1" x14ac:dyDescent="0.2">
      <c r="B134" s="6"/>
      <c r="C134" s="6"/>
      <c r="D134" s="6"/>
      <c r="E134" s="6"/>
      <c r="F134" s="6"/>
      <c r="G134" s="6"/>
      <c r="H134" s="8"/>
    </row>
    <row r="135" spans="2:8" ht="16.5" customHeight="1" x14ac:dyDescent="0.2">
      <c r="B135" s="10"/>
      <c r="C135" s="10"/>
      <c r="D135" s="104"/>
      <c r="E135" s="105"/>
      <c r="F135" s="105"/>
      <c r="G135" s="105"/>
      <c r="H135" s="105"/>
    </row>
    <row r="136" spans="2:8" ht="63.75" customHeight="1" x14ac:dyDescent="0.2">
      <c r="B136" s="6"/>
      <c r="C136" s="6"/>
      <c r="D136" s="118"/>
      <c r="E136" s="118"/>
      <c r="F136" s="118"/>
      <c r="G136" s="118"/>
      <c r="H136" s="118"/>
    </row>
    <row r="137" spans="2:8" ht="54" customHeight="1" x14ac:dyDescent="0.55000000000000004">
      <c r="B137" s="1"/>
      <c r="C137" s="103"/>
      <c r="D137" s="103"/>
      <c r="E137" s="103"/>
      <c r="F137" s="5"/>
      <c r="G137" s="5"/>
      <c r="H137" s="2"/>
    </row>
    <row r="138" spans="2:8" ht="14.25" customHeight="1" x14ac:dyDescent="0.2">
      <c r="B138" s="3"/>
      <c r="C138" s="4"/>
      <c r="D138" s="3"/>
      <c r="E138" s="4"/>
      <c r="F138" s="3"/>
      <c r="G138" s="4"/>
      <c r="H138" s="3"/>
    </row>
    <row r="139" spans="2:8" ht="16.5" customHeight="1" x14ac:dyDescent="0.2">
      <c r="B139" s="10"/>
      <c r="C139" s="10"/>
      <c r="D139" s="10"/>
      <c r="E139" s="10"/>
      <c r="F139" s="10"/>
      <c r="G139" s="10"/>
      <c r="H139" s="11"/>
    </row>
    <row r="140" spans="2:8" ht="56.25" customHeight="1" x14ac:dyDescent="0.2">
      <c r="B140" s="6"/>
      <c r="C140" s="6"/>
      <c r="D140" s="6"/>
      <c r="E140" s="6"/>
      <c r="F140" s="6"/>
      <c r="G140" s="6"/>
      <c r="H140" s="7"/>
    </row>
    <row r="141" spans="2:8" ht="16.5" customHeight="1" x14ac:dyDescent="0.2">
      <c r="B141" s="10"/>
      <c r="C141" s="10"/>
      <c r="D141" s="10"/>
      <c r="E141" s="10"/>
      <c r="F141" s="10"/>
      <c r="G141" s="10"/>
      <c r="H141" s="11"/>
    </row>
    <row r="142" spans="2:8" ht="56.25" customHeight="1" x14ac:dyDescent="0.2">
      <c r="B142" s="6"/>
      <c r="C142" s="6"/>
      <c r="D142" s="6"/>
      <c r="E142" s="6"/>
      <c r="F142" s="6"/>
      <c r="G142" s="6"/>
      <c r="H142" s="7"/>
    </row>
    <row r="143" spans="2:8" ht="16.5" customHeight="1" x14ac:dyDescent="0.2">
      <c r="B143" s="10"/>
      <c r="C143" s="10"/>
      <c r="D143" s="10"/>
      <c r="E143" s="10"/>
      <c r="F143" s="10"/>
      <c r="G143" s="10"/>
      <c r="H143" s="11"/>
    </row>
    <row r="144" spans="2:8" ht="56.25" customHeight="1" x14ac:dyDescent="0.2">
      <c r="B144" s="6"/>
      <c r="C144" s="6"/>
      <c r="D144" s="6"/>
      <c r="E144" s="6"/>
      <c r="F144" s="6"/>
      <c r="G144" s="6"/>
      <c r="H144" s="7"/>
    </row>
    <row r="145" spans="2:8" ht="16.5" customHeight="1" x14ac:dyDescent="0.2">
      <c r="B145" s="10"/>
      <c r="C145" s="10"/>
      <c r="D145" s="10"/>
      <c r="E145" s="10"/>
      <c r="F145" s="10"/>
      <c r="G145" s="10"/>
      <c r="H145" s="11"/>
    </row>
    <row r="146" spans="2:8" ht="56.25" customHeight="1" x14ac:dyDescent="0.2">
      <c r="B146" s="6"/>
      <c r="C146" s="6"/>
      <c r="D146" s="6"/>
      <c r="E146" s="6"/>
      <c r="F146" s="6"/>
      <c r="G146" s="6"/>
      <c r="H146" s="7"/>
    </row>
    <row r="147" spans="2:8" ht="16.5" customHeight="1" x14ac:dyDescent="0.2">
      <c r="B147" s="10"/>
      <c r="C147" s="10"/>
      <c r="D147" s="10"/>
      <c r="E147" s="10"/>
      <c r="F147" s="10"/>
      <c r="G147" s="10"/>
      <c r="H147" s="11"/>
    </row>
    <row r="148" spans="2:8" ht="57" customHeight="1" x14ac:dyDescent="0.2">
      <c r="B148" s="6"/>
      <c r="C148" s="6"/>
      <c r="D148" s="6"/>
      <c r="E148" s="6"/>
      <c r="F148" s="6"/>
      <c r="G148" s="6"/>
      <c r="H148" s="8"/>
    </row>
    <row r="149" spans="2:8" ht="16.5" customHeight="1" x14ac:dyDescent="0.2">
      <c r="B149" s="10"/>
      <c r="C149" s="10"/>
      <c r="D149" s="104"/>
      <c r="E149" s="105"/>
      <c r="F149" s="105"/>
      <c r="G149" s="105"/>
      <c r="H149" s="105"/>
    </row>
    <row r="150" spans="2:8" ht="63.75" customHeight="1" x14ac:dyDescent="0.2">
      <c r="B150" s="6"/>
      <c r="C150" s="6"/>
      <c r="D150" s="118"/>
      <c r="E150" s="118"/>
      <c r="F150" s="118"/>
      <c r="G150" s="118"/>
      <c r="H150" s="118"/>
    </row>
    <row r="151" spans="2:8" ht="54" customHeight="1" x14ac:dyDescent="0.55000000000000004">
      <c r="B151" s="1"/>
      <c r="C151" s="103"/>
      <c r="D151" s="103"/>
      <c r="E151" s="103"/>
      <c r="F151" s="5"/>
      <c r="G151" s="5"/>
      <c r="H151" s="2"/>
    </row>
    <row r="152" spans="2:8" ht="14.25" customHeight="1" x14ac:dyDescent="0.2">
      <c r="B152" s="3"/>
      <c r="C152" s="4"/>
      <c r="D152" s="3"/>
      <c r="E152" s="4"/>
      <c r="F152" s="3"/>
      <c r="G152" s="4"/>
      <c r="H152" s="3"/>
    </row>
    <row r="153" spans="2:8" ht="16.5" customHeight="1" x14ac:dyDescent="0.2">
      <c r="B153" s="10"/>
      <c r="C153" s="10"/>
      <c r="D153" s="10"/>
      <c r="E153" s="10"/>
      <c r="F153" s="10"/>
      <c r="G153" s="10"/>
      <c r="H153" s="11"/>
    </row>
    <row r="154" spans="2:8" ht="56.25" customHeight="1" x14ac:dyDescent="0.2">
      <c r="B154" s="6"/>
      <c r="C154" s="6"/>
      <c r="D154" s="6"/>
      <c r="E154" s="6"/>
      <c r="F154" s="6"/>
      <c r="G154" s="6"/>
      <c r="H154" s="7"/>
    </row>
    <row r="155" spans="2:8" ht="16.5" customHeight="1" x14ac:dyDescent="0.2">
      <c r="B155" s="10"/>
      <c r="C155" s="10"/>
      <c r="D155" s="10"/>
      <c r="E155" s="10"/>
      <c r="F155" s="10"/>
      <c r="G155" s="10"/>
      <c r="H155" s="11"/>
    </row>
    <row r="156" spans="2:8" ht="56.25" customHeight="1" x14ac:dyDescent="0.2">
      <c r="B156" s="6"/>
      <c r="C156" s="6"/>
      <c r="D156" s="6"/>
      <c r="E156" s="6"/>
      <c r="F156" s="6"/>
      <c r="G156" s="6"/>
      <c r="H156" s="7"/>
    </row>
    <row r="157" spans="2:8" ht="16.5" customHeight="1" x14ac:dyDescent="0.2">
      <c r="B157" s="10"/>
      <c r="C157" s="10"/>
      <c r="D157" s="10"/>
      <c r="E157" s="10"/>
      <c r="F157" s="10"/>
      <c r="G157" s="10"/>
      <c r="H157" s="11"/>
    </row>
    <row r="158" spans="2:8" ht="56.25" customHeight="1" x14ac:dyDescent="0.2">
      <c r="B158" s="6"/>
      <c r="C158" s="6"/>
      <c r="D158" s="6"/>
      <c r="E158" s="6"/>
      <c r="F158" s="6"/>
      <c r="G158" s="6"/>
      <c r="H158" s="7"/>
    </row>
    <row r="159" spans="2:8" ht="16.5" customHeight="1" x14ac:dyDescent="0.2">
      <c r="B159" s="10"/>
      <c r="C159" s="10"/>
      <c r="D159" s="10"/>
      <c r="E159" s="10"/>
      <c r="F159" s="10"/>
      <c r="G159" s="10"/>
      <c r="H159" s="11"/>
    </row>
    <row r="160" spans="2:8" ht="56.25" customHeight="1" x14ac:dyDescent="0.2">
      <c r="B160" s="6"/>
      <c r="C160" s="6"/>
      <c r="D160" s="6"/>
      <c r="E160" s="6"/>
      <c r="F160" s="6"/>
      <c r="G160" s="6"/>
      <c r="H160" s="7"/>
    </row>
    <row r="161" spans="2:8" ht="16.5" customHeight="1" x14ac:dyDescent="0.2">
      <c r="B161" s="10"/>
      <c r="C161" s="10"/>
      <c r="D161" s="10"/>
      <c r="E161" s="10"/>
      <c r="F161" s="10"/>
      <c r="G161" s="10"/>
      <c r="H161" s="11"/>
    </row>
    <row r="162" spans="2:8" ht="57" customHeight="1" x14ac:dyDescent="0.2">
      <c r="B162" s="6"/>
      <c r="C162" s="6"/>
      <c r="D162" s="6"/>
      <c r="E162" s="6"/>
      <c r="F162" s="6"/>
      <c r="G162" s="6"/>
      <c r="H162" s="8"/>
    </row>
    <row r="163" spans="2:8" ht="16.5" customHeight="1" x14ac:dyDescent="0.2">
      <c r="B163" s="10"/>
      <c r="C163" s="10"/>
      <c r="D163" s="104"/>
      <c r="E163" s="105"/>
      <c r="F163" s="105"/>
      <c r="G163" s="105"/>
      <c r="H163" s="105"/>
    </row>
    <row r="164" spans="2:8" ht="63.75" customHeight="1" x14ac:dyDescent="0.2">
      <c r="B164" s="6"/>
      <c r="C164" s="6"/>
      <c r="D164" s="118"/>
      <c r="E164" s="118"/>
      <c r="F164" s="118"/>
      <c r="G164" s="118"/>
      <c r="H164" s="118"/>
    </row>
  </sheetData>
  <mergeCells count="46">
    <mergeCell ref="D164:H164"/>
    <mergeCell ref="D135:H135"/>
    <mergeCell ref="D136:H136"/>
    <mergeCell ref="D97:H97"/>
    <mergeCell ref="D84:H84"/>
    <mergeCell ref="D126:H126"/>
    <mergeCell ref="D111:H111"/>
    <mergeCell ref="D125:H125"/>
    <mergeCell ref="D98:H98"/>
    <mergeCell ref="D112:H112"/>
    <mergeCell ref="D150:H150"/>
    <mergeCell ref="D163:H163"/>
    <mergeCell ref="C113:E113"/>
    <mergeCell ref="C137:E137"/>
    <mergeCell ref="C151:E151"/>
    <mergeCell ref="D149:H149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C48:D48"/>
    <mergeCell ref="D94:E94"/>
    <mergeCell ref="G50:H50"/>
    <mergeCell ref="F80:G80"/>
    <mergeCell ref="B46:C46"/>
    <mergeCell ref="C1:E1"/>
    <mergeCell ref="C15:E15"/>
    <mergeCell ref="C29:E29"/>
    <mergeCell ref="C43:E43"/>
    <mergeCell ref="D83:H83"/>
    <mergeCell ref="F4:H4"/>
    <mergeCell ref="G60:H60"/>
    <mergeCell ref="G64:H64"/>
    <mergeCell ref="B42:C42"/>
    <mergeCell ref="D92:E92"/>
    <mergeCell ref="C68:D68"/>
  </mergeCells>
  <phoneticPr fontId="1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7:H17 B19:H19 B21:H21 B23:H23 B25:H25 B27:C27">
    <cfRule type="expression" dxfId="10" priority="27">
      <formula>MONTH(B17)&lt;&gt;Calendar2MonthOption</formula>
    </cfRule>
  </conditionalFormatting>
  <conditionalFormatting sqref="B31:H31 B33:H33 B35:H35 B37:H37 B39:H39 B41:C41">
    <cfRule type="expression" dxfId="9" priority="25">
      <formula>MONTH(B31)&lt;&gt;Calendar3MonthOption</formula>
    </cfRule>
  </conditionalFormatting>
  <conditionalFormatting sqref="B45:H45 B47:H47 B49:H49 B51:H51 B53:H53 B55:C55">
    <cfRule type="expression" dxfId="8" priority="23">
      <formula>MONTH(B45)&lt;&gt;Calendar4MonthOption</formula>
    </cfRule>
  </conditionalFormatting>
  <conditionalFormatting sqref="B59:H59 B61:H61 B63:H63 B65:H65 B67:H67 B69:C69">
    <cfRule type="expression" dxfId="7" priority="21">
      <formula>MONTH(B59)&lt;&gt;Calendar5MonthOption</formula>
    </cfRule>
  </conditionalFormatting>
  <conditionalFormatting sqref="B73:H73 B75:H75 B77:H77 B79:H79 B81:H81 B83:C83">
    <cfRule type="expression" dxfId="6" priority="19">
      <formula>MONTH(B73)&lt;&gt;Calendar6MonthOption</formula>
    </cfRule>
  </conditionalFormatting>
  <conditionalFormatting sqref="B87:H87 B89:H89 B91:H91 B93:H93 B95:H95 B97:C97">
    <cfRule type="expression" dxfId="5" priority="17">
      <formula>MONTH(B87)&lt;&gt;Calendar7MonthOption</formula>
    </cfRule>
  </conditionalFormatting>
  <conditionalFormatting sqref="B101:H101 B103:H103 B105:H105 B107:H107 B109:H109 B111:C111">
    <cfRule type="expression" dxfId="4" priority="15">
      <formula>MONTH(B101)&lt;&gt;Calendar8MonthOption</formula>
    </cfRule>
  </conditionalFormatting>
  <conditionalFormatting sqref="B115:H115 B117:H117 B119:H119 B121:H121 B123:H123 B125:C125">
    <cfRule type="expression" dxfId="3" priority="13">
      <formula>MONTH(B115)&lt;&gt;Calendar9MonthOption</formula>
    </cfRule>
  </conditionalFormatting>
  <conditionalFormatting sqref="B127:H127 B129:H129 B131:H131 B133:H133 B135:C135">
    <cfRule type="expression" dxfId="2" priority="3">
      <formula>MONTH(B127)&lt;&gt;Calendar10MonthOption</formula>
    </cfRule>
  </conditionalFormatting>
  <conditionalFormatting sqref="B139:H139 B141:H141 B143:H143 B145:H145 B147:H147 B149:C149">
    <cfRule type="expression" dxfId="1" priority="2">
      <formula>MONTH(B139)&lt;&gt;Calendar11MonthOption</formula>
    </cfRule>
  </conditionalFormatting>
  <conditionalFormatting sqref="B153:H153 B155:H155 B157:H157 B159:H159 B161:H161 B163:C163">
    <cfRule type="expression" dxfId="0" priority="1">
      <formula>MONTH(B153)&lt;&gt;Calendar12MonthOption</formula>
    </cfRule>
  </conditionalFormatting>
  <dataValidations xWindow="261" yWindow="449" count="14"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B2" xr:uid="{00000000-0002-0000-0000-000000000000}">
      <formula1>"日曜日,月曜日,火曜日,水曜日,木曜日,金曜日,土曜日"</formula1>
    </dataValidation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C1:E1" xr:uid="{00000000-0002-0000-0000-000001000000}">
      <formula1>"1月,2月,3月,4月,5月,6月,7月,8月,9月,10月,11月,12月"</formula1>
    </dataValidation>
    <dataValidation allowBlank="1" showInputMessage="1" prompt="このワークブックは、12 か月カレンダーです。最初の年をセル B1 に入力してから、最初の月をセル C1 で選択します。以降の月のカレンダーは自動的に更新されます" sqref="A1" xr:uid="{00000000-0002-0000-0000-000002000000}"/>
    <dataValidation allowBlank="1" showInputMessage="1" showErrorMessage="1" prompt="このセルに年を入力します" sqref="B1" xr:uid="{00000000-0002-0000-0000-000003000000}"/>
    <dataValidation allowBlank="1" showInputMessage="1" prompt="曜日は自動的に決定されます。曜日を変更するには、セル B2 で新しい週の開始曜日を選択します" sqref="C2:H2 B16" xr:uid="{00000000-0002-0000-0000-000004000000}"/>
    <dataValidation allowBlank="1" showInputMessage="1" prompt="日付" sqref="B3" xr:uid="{00000000-0002-0000-0000-000005000000}"/>
    <dataValidation allowBlank="1" showInputMessage="1" prompt="ここにその日のメモを入力します" sqref="B4" xr:uid="{00000000-0002-0000-0000-000006000000}"/>
    <dataValidation allowBlank="1" showInputMessage="1" prompt="カレンダーの年は、セル B1 で選択した年に基づいて自動的に更新されます" sqref="B15" xr:uid="{00000000-0002-0000-0000-000007000000}"/>
    <dataValidation allowBlank="1" showInputMessage="1" prompt="カレンダーの月は、セル C1 で選択した年に基づいて自動的に更新されます" sqref="C15:E15" xr:uid="{00000000-0002-0000-0000-000008000000}"/>
    <dataValidation allowBlank="1" showInputMessage="1" prompt="下のセルに毎月のメモを入力します" sqref="D13:H13" xr:uid="{00000000-0002-0000-0000-00000C000000}"/>
    <dataValidation allowBlank="1" showInputMessage="1" prompt="このセルに毎月のメモを入力します" sqref="D14:H14" xr:uid="{00000000-0002-0000-0000-00000D000000}"/>
    <dataValidation allowBlank="1" showInputMessage="1" showErrorMessage="1" prompt="カレンダーの年は、セル B1 で選択した年に基づいて自動的に更新されます" sqref="B29 B43 B57 B71 B85 B99 B113 B137 B151" xr:uid="{00000000-0002-0000-0000-00000E000000}"/>
    <dataValidation allowBlank="1" showInputMessage="1" showErrorMessage="1" prompt="カレンダーの月は、セル C1 で選択した年に基づいて自動的に更新されます" sqref="C137:E137 C29:E29 C43:E43 C57:E57 C71:E71 C85:E85 C99:E99 C113:E113 C151:E151" xr:uid="{00000000-0002-0000-0000-00000F000000}"/>
    <dataValidation allowBlank="1" showInputMessage="1" showErrorMessage="1" prompt="曜日は自動的に決定されます。曜日を変更するには、セル B2 で新しい週の開始曜日を選択します" sqref="C16:H16 B30:H30 B44:H44 B58:H58 B72:H72 B86:H86 B100:H100 B114:H114 B138:H138 B152:H152" xr:uid="{00000000-0002-0000-0000-000010000000}"/>
  </dataValidations>
  <hyperlinks>
    <hyperlink ref="G102" r:id="rId1" display="黒森山~御嶽縦走" xr:uid="{5DCBC493-6886-B74D-97F7-B01CFFC5861F}"/>
    <hyperlink ref="G104" r:id="rId2" xr:uid="{2C72CC75-F003-084B-BFC7-D19E7534AC24}"/>
    <hyperlink ref="H6" r:id="rId3" xr:uid="{A89B39CB-84E7-E046-BE60-B2A792FFC016}"/>
    <hyperlink ref="C12" r:id="rId4" display="https://bariko.jp/blog-yama/guide_menu/guide-menu/satoyama-teizan/" xr:uid="{9092DD8E-4BA0-F349-8F50-79CC153C7D31}"/>
    <hyperlink ref="G18" r:id="rId5" xr:uid="{683ABC31-D565-4F4E-BFD4-D1A9279C9401}"/>
    <hyperlink ref="C18" r:id="rId6" display="https://bariko.jp/blog-yama/guide_menu/guide-menu/satoyama-teizan/" xr:uid="{AFCDD11F-4303-8A42-87E0-5F2884A7E77D}"/>
    <hyperlink ref="G22" r:id="rId7" display="https://bariko.jp/blog-yama/guide_menu/guide-menu/satoyama-teizan/" xr:uid="{A4311BC5-45A8-3540-8E0D-C7DAF2AFFD0B}"/>
    <hyperlink ref="G46" r:id="rId8" xr:uid="{A6E6AB38-B63F-3B43-8EC6-A54C4DB856D3}"/>
    <hyperlink ref="B104" r:id="rId9" xr:uid="{653864DD-EABA-CA48-B47D-1DDA62875296}"/>
    <hyperlink ref="H104" r:id="rId10" xr:uid="{607BED62-84D0-9D4E-B223-D5187CD2D5D9}"/>
    <hyperlink ref="G88" r:id="rId11" xr:uid="{733858B9-27B5-B14E-8923-DD1B48ACE872}"/>
    <hyperlink ref="G92" r:id="rId12" display="https://bariko.jp/blog-yama/guide_menu/guide-menu/koshikiyama/" xr:uid="{60E8C325-CB1D-1E4C-BE7D-F5C0890F9018}"/>
    <hyperlink ref="H94" r:id="rId13" xr:uid="{026CA5BD-2244-4B4C-8A60-2A1A443AA583}"/>
    <hyperlink ref="G26" r:id="rId14" xr:uid="{E8F728BA-FE96-D34A-B1FC-51A50FFC340D}"/>
    <hyperlink ref="G32" r:id="rId15" xr:uid="{D5CDE27F-935A-4C46-8E82-FF41C349AC37}"/>
    <hyperlink ref="G34" r:id="rId16" xr:uid="{9F35AF69-248F-7440-88E6-F70F13237DEE}"/>
    <hyperlink ref="C36" r:id="rId17" display="https://bariko.jp/blog-yama/guide_menu/guide-menu/akitakoma-guide/" xr:uid="{22A0BFBF-B4F9-8E4A-A7C3-B603759D1049}"/>
    <hyperlink ref="D38" r:id="rId18" display="https://bariko.jp/blog-yama/guide_menu/guide-menu/akitakoma-guide/" xr:uid="{E630217A-C2C5-3E4E-B568-1BA070C58CBF}"/>
    <hyperlink ref="G38" r:id="rId19" display="https://bariko.jp/blog-yama/guide_menu/guide-menu/akitakoma-guide/" xr:uid="{244B920A-9B43-AE40-9DA0-77D189D22FC4}"/>
    <hyperlink ref="H38" r:id="rId20" display="https://bariko.jp/blog-yama/guide_menu/guide-menu/akitakoma-guide/" xr:uid="{FEE8C9BB-12B0-B340-BC18-FB711542770D}"/>
    <hyperlink ref="G40" r:id="rId21" display="https://bariko.jp/blog-yama/guide_menu/guide-menu/akitakoma-guide/" xr:uid="{0D10812B-AE59-844C-B136-D445A2F2E880}"/>
    <hyperlink ref="H40" r:id="rId22" display="https://bariko.jp/blog-yama/guide_menu/guide-menu/akitakoma-guide/" xr:uid="{39540CA3-AED5-D446-B28C-0786D19CF59B}"/>
    <hyperlink ref="G78" r:id="rId23" display="https://bariko.jp/blog-yama/guide_menu/guide-menu/akitakoma-guide/" xr:uid="{39593296-A0ED-CC48-8EE0-551B1AC5062B}"/>
    <hyperlink ref="H78" r:id="rId24" display="https://bariko.jp/blog-yama/guide_menu/guide-menu/akitakoma-guide/" xr:uid="{3AF7822A-27D8-F642-8106-D1875BC10015}"/>
    <hyperlink ref="H48" r:id="rId25" display="https://bariko.jp/blog-yama/guide_menu/guide-menu/waga_mahiru/" xr:uid="{7BE64E62-550F-3542-9681-589D08B7BC36}"/>
    <hyperlink ref="H52" r:id="rId26" xr:uid="{10B08582-36D8-8348-84C3-06F4892729BB}"/>
    <hyperlink ref="D52" r:id="rId27" xr:uid="{F0DA2223-FE2A-F84D-9CE5-04125CA73A85}"/>
    <hyperlink ref="D22" r:id="rId28" xr:uid="{D9A8C024-21D6-D648-95B4-9DD4A516AEFF}"/>
    <hyperlink ref="H12" r:id="rId29" xr:uid="{62541E03-B490-4046-A14E-E2EBAC206ED1}"/>
    <hyperlink ref="H18" r:id="rId30" xr:uid="{2A8D27EE-0BA3-BE47-ABDA-DE9512F32F8F}"/>
    <hyperlink ref="G12" r:id="rId31" xr:uid="{350BDDAB-7837-614A-AD53-C7EDB9F149AA}"/>
    <hyperlink ref="H8" r:id="rId32" xr:uid="{E7EF9DA6-9D30-9C4C-BD39-6CD3A0604CAC}"/>
    <hyperlink ref="G10" r:id="rId33" xr:uid="{B3E0AE5A-A86D-244B-BBCB-95F5BAC78CA4}"/>
    <hyperlink ref="H34" r:id="rId34" xr:uid="{9579DCFD-DF97-404A-B63C-2721F9EA4091}"/>
    <hyperlink ref="H36" r:id="rId35" xr:uid="{DA545FAB-8C4E-704B-BC1C-E3D2FFC4E482}"/>
    <hyperlink ref="G60:H60" r:id="rId36" display="南八幡平無人小屋泊まり" xr:uid="{D48D11FE-A71E-DC4B-9379-558269EA9497}"/>
    <hyperlink ref="H76" r:id="rId37" xr:uid="{66C91B0B-02CA-7344-A30D-4D6CCFF44F49}"/>
    <hyperlink ref="G52" r:id="rId38" xr:uid="{B72F58E6-2CF4-4E4D-8EA9-442E7406F741}"/>
    <hyperlink ref="H62" r:id="rId39" display="https://bariko.jp/blog-yama/guide_menu/guide-menu/chokaisan/" xr:uid="{FFA4754B-FFAA-BD47-AF5A-E23EE74680B1}"/>
    <hyperlink ref="C68:D68" r:id="rId40" display="鳥海山山頂小屋泊まり" xr:uid="{73D06ADA-E03C-D542-A8F1-91814A846011}"/>
    <hyperlink ref="G68" r:id="rId41" display="https://bariko.jp/blog-yama/guide_menu/guide-menu/doroyusanzan/" xr:uid="{EE0868D8-A5B7-4B47-9704-9A071562E0A2}"/>
    <hyperlink ref="H74" r:id="rId42" xr:uid="{BAE76563-DD0D-9F48-A357-D9EE1D1BAB87}"/>
    <hyperlink ref="H68" r:id="rId43" xr:uid="{4AA0A507-401F-044E-8035-3B2619501145}"/>
    <hyperlink ref="D80" r:id="rId44" display="https://bariko.jp/blog-yama/guide_menu/guide-menu/kurikomayama/" xr:uid="{0CAFA292-B0DE-8F43-973B-BFB18525A037}"/>
    <hyperlink ref="H22" r:id="rId45" xr:uid="{0E73B7AE-D02E-C540-828A-4A59A8C83493}"/>
    <hyperlink ref="E4" r:id="rId46" location="yamabushi" xr:uid="{B8499D2E-FFDA-1F4C-9CF3-5A8F3B8FEDF3}"/>
    <hyperlink ref="H20" r:id="rId47" location="yukawanuma_short" display="https://bariko.jp/blog-yama/guide_menu/guide-menu/satoyama-teizan/ - yukawanuma_short" xr:uid="{BD5BB459-17C7-254F-9519-E9CA6D97D522}"/>
  </hyperlinks>
  <printOptions horizontalCentered="1" verticalCentered="1"/>
  <pageMargins left="0.25" right="0.25" top="0.45" bottom="0.45" header="0.5" footer="0.5"/>
  <pageSetup paperSize="9" fitToHeight="0" orientation="landscape" r:id="rId48"/>
  <headerFooter alignWithMargins="0"/>
  <rowBreaks count="10" manualBreakCount="10">
    <brk id="14" min="1" max="7" man="1"/>
    <brk id="28" min="1" max="7" man="1"/>
    <brk id="42" min="1" max="7" man="1"/>
    <brk id="56" min="1" max="7" man="1"/>
    <brk id="70" min="1" max="7" man="1"/>
    <brk id="84" min="1" max="7" man="1"/>
    <brk id="98" min="1" max="7" man="1"/>
    <brk id="112" min="1" max="7" man="1"/>
    <brk id="136" min="1" max="8" man="1"/>
    <brk id="150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F0E0A-F07A-EB4D-8524-0CD2ED9A6E7D}">
  <dimension ref="A1:H38"/>
  <sheetViews>
    <sheetView topLeftCell="A10" workbookViewId="0">
      <selection activeCell="I25" sqref="I25"/>
    </sheetView>
  </sheetViews>
  <sheetFormatPr baseColWidth="10" defaultColWidth="17.85546875" defaultRowHeight="26" customHeight="1" x14ac:dyDescent="0.2"/>
  <cols>
    <col min="1" max="1" width="24.85546875" customWidth="1"/>
    <col min="2" max="2" width="11.42578125" customWidth="1"/>
    <col min="3" max="4" width="10.5703125" customWidth="1"/>
    <col min="5" max="6" width="10.7109375" customWidth="1"/>
    <col min="7" max="8" width="11.28515625" customWidth="1"/>
  </cols>
  <sheetData>
    <row r="1" spans="1:8" ht="26" customHeight="1" thickBot="1" x14ac:dyDescent="0.35">
      <c r="A1" s="28" t="s">
        <v>37</v>
      </c>
    </row>
    <row r="2" spans="1:8" ht="26" customHeight="1" x14ac:dyDescent="0.2">
      <c r="A2" s="126" t="s">
        <v>36</v>
      </c>
      <c r="B2" s="128" t="s">
        <v>38</v>
      </c>
      <c r="C2" s="130" t="s">
        <v>33</v>
      </c>
      <c r="D2" s="131"/>
      <c r="E2" s="132" t="s">
        <v>33</v>
      </c>
      <c r="F2" s="133"/>
      <c r="G2" s="130" t="s">
        <v>33</v>
      </c>
      <c r="H2" s="131"/>
    </row>
    <row r="3" spans="1:8" ht="26" customHeight="1" thickBot="1" x14ac:dyDescent="0.25">
      <c r="A3" s="127"/>
      <c r="B3" s="129"/>
      <c r="C3" s="51" t="s">
        <v>34</v>
      </c>
      <c r="D3" s="52" t="s">
        <v>35</v>
      </c>
      <c r="E3" s="53" t="s">
        <v>34</v>
      </c>
      <c r="F3" s="54" t="s">
        <v>35</v>
      </c>
      <c r="G3" s="51" t="s">
        <v>34</v>
      </c>
      <c r="H3" s="52" t="s">
        <v>35</v>
      </c>
    </row>
    <row r="4" spans="1:8" ht="26" customHeight="1" x14ac:dyDescent="0.2">
      <c r="A4" s="41" t="s">
        <v>29</v>
      </c>
      <c r="B4" s="42"/>
      <c r="C4" s="43"/>
      <c r="D4" s="44"/>
      <c r="E4" s="45"/>
      <c r="F4" s="46"/>
      <c r="G4" s="43"/>
      <c r="H4" s="44"/>
    </row>
    <row r="5" spans="1:8" ht="26" customHeight="1" x14ac:dyDescent="0.2">
      <c r="A5" s="19" t="s">
        <v>30</v>
      </c>
      <c r="B5" s="30"/>
      <c r="C5" s="35"/>
      <c r="D5" s="36"/>
      <c r="E5" s="33"/>
      <c r="F5" s="39"/>
      <c r="G5" s="35"/>
      <c r="H5" s="36"/>
    </row>
    <row r="6" spans="1:8" ht="26" customHeight="1" x14ac:dyDescent="0.2">
      <c r="A6" s="19" t="s">
        <v>31</v>
      </c>
      <c r="B6" s="30"/>
      <c r="C6" s="35"/>
      <c r="D6" s="36"/>
      <c r="E6" s="33"/>
      <c r="F6" s="39"/>
      <c r="G6" s="35"/>
      <c r="H6" s="36"/>
    </row>
    <row r="7" spans="1:8" ht="26" customHeight="1" x14ac:dyDescent="0.2">
      <c r="A7" s="19" t="s">
        <v>32</v>
      </c>
      <c r="B7" s="30"/>
      <c r="C7" s="35"/>
      <c r="D7" s="36"/>
      <c r="E7" s="33"/>
      <c r="F7" s="39"/>
      <c r="G7" s="35"/>
      <c r="H7" s="36"/>
    </row>
    <row r="8" spans="1:8" ht="26" customHeight="1" x14ac:dyDescent="0.2">
      <c r="A8" s="26"/>
      <c r="B8" s="31"/>
      <c r="C8" s="35"/>
      <c r="D8" s="36"/>
      <c r="E8" s="33"/>
      <c r="F8" s="39"/>
      <c r="G8" s="35"/>
      <c r="H8" s="36"/>
    </row>
    <row r="9" spans="1:8" ht="26" customHeight="1" x14ac:dyDescent="0.2">
      <c r="A9" s="26"/>
      <c r="B9" s="31"/>
      <c r="C9" s="35"/>
      <c r="D9" s="36"/>
      <c r="E9" s="33"/>
      <c r="F9" s="39"/>
      <c r="G9" s="35"/>
      <c r="H9" s="36"/>
    </row>
    <row r="10" spans="1:8" ht="26" customHeight="1" thickBot="1" x14ac:dyDescent="0.25">
      <c r="A10" s="27"/>
      <c r="B10" s="32"/>
      <c r="C10" s="37"/>
      <c r="D10" s="38"/>
      <c r="E10" s="34"/>
      <c r="F10" s="40"/>
      <c r="G10" s="37"/>
      <c r="H10" s="38"/>
    </row>
    <row r="11" spans="1:8" ht="26" customHeight="1" thickBot="1" x14ac:dyDescent="0.25"/>
    <row r="12" spans="1:8" ht="26" customHeight="1" x14ac:dyDescent="0.2">
      <c r="A12" s="126" t="s">
        <v>39</v>
      </c>
      <c r="B12" s="128" t="s">
        <v>38</v>
      </c>
      <c r="C12" s="130" t="s">
        <v>33</v>
      </c>
      <c r="D12" s="131"/>
      <c r="E12" s="132" t="s">
        <v>33</v>
      </c>
      <c r="F12" s="133"/>
      <c r="G12" s="130" t="s">
        <v>33</v>
      </c>
      <c r="H12" s="131"/>
    </row>
    <row r="13" spans="1:8" ht="26" customHeight="1" thickBot="1" x14ac:dyDescent="0.25">
      <c r="A13" s="127"/>
      <c r="B13" s="129"/>
      <c r="C13" s="51" t="s">
        <v>34</v>
      </c>
      <c r="D13" s="52" t="s">
        <v>35</v>
      </c>
      <c r="E13" s="53" t="s">
        <v>34</v>
      </c>
      <c r="F13" s="54" t="s">
        <v>35</v>
      </c>
      <c r="G13" s="51" t="s">
        <v>34</v>
      </c>
      <c r="H13" s="52" t="s">
        <v>35</v>
      </c>
    </row>
    <row r="14" spans="1:8" ht="26" customHeight="1" x14ac:dyDescent="0.2">
      <c r="A14" s="41" t="s">
        <v>40</v>
      </c>
      <c r="B14" s="42"/>
      <c r="C14" s="43"/>
      <c r="D14" s="44"/>
      <c r="E14" s="45"/>
      <c r="F14" s="46"/>
      <c r="G14" s="43"/>
      <c r="H14" s="44"/>
    </row>
    <row r="15" spans="1:8" ht="26" customHeight="1" x14ac:dyDescent="0.2">
      <c r="A15" s="19" t="s">
        <v>41</v>
      </c>
      <c r="B15" s="30"/>
      <c r="C15" s="35"/>
      <c r="D15" s="36"/>
      <c r="E15" s="33"/>
      <c r="F15" s="39"/>
      <c r="G15" s="35"/>
      <c r="H15" s="36"/>
    </row>
    <row r="16" spans="1:8" ht="26" customHeight="1" x14ac:dyDescent="0.2">
      <c r="A16" s="19" t="s">
        <v>42</v>
      </c>
      <c r="B16" s="30"/>
      <c r="C16" s="35"/>
      <c r="D16" s="36"/>
      <c r="E16" s="33"/>
      <c r="F16" s="39"/>
      <c r="G16" s="35"/>
      <c r="H16" s="36"/>
    </row>
    <row r="17" spans="1:8" ht="26" customHeight="1" x14ac:dyDescent="0.2">
      <c r="A17" s="19" t="s">
        <v>43</v>
      </c>
      <c r="B17" s="30"/>
      <c r="C17" s="35"/>
      <c r="D17" s="36"/>
      <c r="E17" s="33"/>
      <c r="F17" s="39"/>
      <c r="G17" s="35"/>
      <c r="H17" s="36"/>
    </row>
    <row r="18" spans="1:8" ht="26" customHeight="1" x14ac:dyDescent="0.2">
      <c r="A18" s="26" t="s">
        <v>44</v>
      </c>
      <c r="B18" s="31"/>
      <c r="C18" s="35"/>
      <c r="D18" s="36"/>
      <c r="E18" s="33"/>
      <c r="F18" s="39"/>
      <c r="G18" s="35"/>
      <c r="H18" s="36"/>
    </row>
    <row r="19" spans="1:8" ht="26" customHeight="1" x14ac:dyDescent="0.2">
      <c r="A19" s="26" t="s">
        <v>45</v>
      </c>
      <c r="B19" s="31"/>
      <c r="C19" s="35"/>
      <c r="D19" s="36"/>
      <c r="E19" s="33"/>
      <c r="F19" s="39"/>
      <c r="G19" s="35"/>
      <c r="H19" s="36"/>
    </row>
    <row r="20" spans="1:8" ht="26" customHeight="1" thickBot="1" x14ac:dyDescent="0.25">
      <c r="A20" s="27"/>
      <c r="B20" s="32"/>
      <c r="C20" s="37"/>
      <c r="D20" s="38"/>
      <c r="E20" s="34"/>
      <c r="F20" s="40"/>
      <c r="G20" s="37"/>
      <c r="H20" s="38"/>
    </row>
    <row r="21" spans="1:8" ht="26" customHeight="1" thickBot="1" x14ac:dyDescent="0.25"/>
    <row r="22" spans="1:8" ht="26" customHeight="1" x14ac:dyDescent="0.2">
      <c r="A22" s="126" t="s">
        <v>46</v>
      </c>
      <c r="B22" s="128" t="s">
        <v>38</v>
      </c>
      <c r="C22" s="134" t="s">
        <v>33</v>
      </c>
      <c r="D22" s="135"/>
      <c r="E22" s="136" t="s">
        <v>33</v>
      </c>
      <c r="F22" s="137"/>
      <c r="G22" s="134" t="s">
        <v>33</v>
      </c>
      <c r="H22" s="135"/>
    </row>
    <row r="23" spans="1:8" ht="26" customHeight="1" thickBot="1" x14ac:dyDescent="0.25">
      <c r="A23" s="127"/>
      <c r="B23" s="129"/>
      <c r="C23" s="47" t="s">
        <v>34</v>
      </c>
      <c r="D23" s="48" t="s">
        <v>35</v>
      </c>
      <c r="E23" s="49" t="s">
        <v>34</v>
      </c>
      <c r="F23" s="50" t="s">
        <v>35</v>
      </c>
      <c r="G23" s="47" t="s">
        <v>34</v>
      </c>
      <c r="H23" s="48" t="s">
        <v>35</v>
      </c>
    </row>
    <row r="24" spans="1:8" ht="26" customHeight="1" x14ac:dyDescent="0.2">
      <c r="A24" s="41" t="s">
        <v>47</v>
      </c>
      <c r="B24" s="42"/>
      <c r="C24" s="43"/>
      <c r="D24" s="44"/>
      <c r="E24" s="45"/>
      <c r="F24" s="46"/>
      <c r="G24" s="43"/>
      <c r="H24" s="44"/>
    </row>
    <row r="25" spans="1:8" ht="26" customHeight="1" x14ac:dyDescent="0.2">
      <c r="A25" s="19" t="s">
        <v>48</v>
      </c>
      <c r="B25" s="30"/>
      <c r="C25" s="35"/>
      <c r="D25" s="36"/>
      <c r="E25" s="33"/>
      <c r="F25" s="39"/>
      <c r="G25" s="35"/>
      <c r="H25" s="36"/>
    </row>
    <row r="26" spans="1:8" ht="26" customHeight="1" x14ac:dyDescent="0.2">
      <c r="A26" s="19" t="s">
        <v>49</v>
      </c>
      <c r="B26" s="30"/>
      <c r="C26" s="35"/>
      <c r="D26" s="36"/>
      <c r="E26" s="33"/>
      <c r="F26" s="39"/>
      <c r="G26" s="35"/>
      <c r="H26" s="36"/>
    </row>
    <row r="27" spans="1:8" ht="26" customHeight="1" x14ac:dyDescent="0.2">
      <c r="A27" s="19" t="s">
        <v>50</v>
      </c>
      <c r="B27" s="30"/>
      <c r="C27" s="35"/>
      <c r="D27" s="36"/>
      <c r="E27" s="33"/>
      <c r="F27" s="39"/>
      <c r="G27" s="35"/>
      <c r="H27" s="36"/>
    </row>
    <row r="28" spans="1:8" ht="26" customHeight="1" x14ac:dyDescent="0.2">
      <c r="A28" s="19" t="s">
        <v>51</v>
      </c>
      <c r="B28" s="31"/>
      <c r="C28" s="35"/>
      <c r="D28" s="36"/>
      <c r="E28" s="33"/>
      <c r="F28" s="39"/>
      <c r="G28" s="35"/>
      <c r="H28" s="36"/>
    </row>
    <row r="29" spans="1:8" ht="26" customHeight="1" x14ac:dyDescent="0.2">
      <c r="A29" s="19" t="s">
        <v>52</v>
      </c>
      <c r="B29" s="31"/>
      <c r="C29" s="35"/>
      <c r="D29" s="36"/>
      <c r="E29" s="33"/>
      <c r="F29" s="39"/>
      <c r="G29" s="35"/>
      <c r="H29" s="36"/>
    </row>
    <row r="30" spans="1:8" ht="26" customHeight="1" x14ac:dyDescent="0.2">
      <c r="A30" s="19" t="s">
        <v>53</v>
      </c>
      <c r="B30" s="31"/>
      <c r="C30" s="35"/>
      <c r="D30" s="36"/>
      <c r="E30" s="33"/>
      <c r="F30" s="39"/>
      <c r="G30" s="35"/>
      <c r="H30" s="36"/>
    </row>
    <row r="31" spans="1:8" ht="26" customHeight="1" thickBot="1" x14ac:dyDescent="0.25">
      <c r="A31" s="25" t="s">
        <v>54</v>
      </c>
      <c r="B31" s="40"/>
      <c r="C31" s="37"/>
      <c r="D31" s="38"/>
      <c r="E31" s="34"/>
      <c r="F31" s="40"/>
      <c r="G31" s="37"/>
      <c r="H31" s="38"/>
    </row>
    <row r="32" spans="1:8" ht="26" customHeight="1" thickBot="1" x14ac:dyDescent="0.25"/>
    <row r="33" spans="1:8" ht="26" customHeight="1" x14ac:dyDescent="0.2">
      <c r="A33" s="120" t="s">
        <v>55</v>
      </c>
      <c r="B33" s="122" t="s">
        <v>38</v>
      </c>
      <c r="C33" s="124" t="s">
        <v>33</v>
      </c>
      <c r="D33" s="124"/>
      <c r="E33" s="124" t="s">
        <v>33</v>
      </c>
      <c r="F33" s="124"/>
      <c r="G33" s="124" t="s">
        <v>33</v>
      </c>
      <c r="H33" s="125"/>
    </row>
    <row r="34" spans="1:8" ht="26" customHeight="1" x14ac:dyDescent="0.2">
      <c r="A34" s="121"/>
      <c r="B34" s="123"/>
      <c r="C34" s="15" t="s">
        <v>34</v>
      </c>
      <c r="D34" s="15" t="s">
        <v>35</v>
      </c>
      <c r="E34" s="15" t="s">
        <v>34</v>
      </c>
      <c r="F34" s="15" t="s">
        <v>35</v>
      </c>
      <c r="G34" s="15" t="s">
        <v>34</v>
      </c>
      <c r="H34" s="18" t="s">
        <v>35</v>
      </c>
    </row>
    <row r="35" spans="1:8" ht="26" customHeight="1" x14ac:dyDescent="0.2">
      <c r="A35" s="19" t="s">
        <v>56</v>
      </c>
      <c r="B35" s="17"/>
      <c r="C35" s="16"/>
      <c r="D35" s="16"/>
      <c r="E35" s="16"/>
      <c r="F35" s="16"/>
      <c r="G35" s="16"/>
      <c r="H35" s="20"/>
    </row>
    <row r="36" spans="1:8" ht="26" customHeight="1" x14ac:dyDescent="0.2">
      <c r="A36" s="19" t="s">
        <v>57</v>
      </c>
      <c r="B36" s="17"/>
      <c r="C36" s="16"/>
      <c r="D36" s="16"/>
      <c r="E36" s="16"/>
      <c r="F36" s="16"/>
      <c r="G36" s="16"/>
      <c r="H36" s="20"/>
    </row>
    <row r="37" spans="1:8" ht="26" customHeight="1" x14ac:dyDescent="0.2">
      <c r="A37" s="19" t="s">
        <v>58</v>
      </c>
      <c r="B37" s="17"/>
      <c r="C37" s="16"/>
      <c r="D37" s="16"/>
      <c r="E37" s="16"/>
      <c r="F37" s="16"/>
      <c r="G37" s="16"/>
      <c r="H37" s="20"/>
    </row>
    <row r="38" spans="1:8" ht="26" customHeight="1" thickBot="1" x14ac:dyDescent="0.25">
      <c r="A38" s="21" t="s">
        <v>41</v>
      </c>
      <c r="B38" s="22"/>
      <c r="C38" s="23"/>
      <c r="D38" s="23"/>
      <c r="E38" s="23"/>
      <c r="F38" s="23"/>
      <c r="G38" s="23"/>
      <c r="H38" s="24"/>
    </row>
  </sheetData>
  <mergeCells count="20">
    <mergeCell ref="C2:D2"/>
    <mergeCell ref="E2:F2"/>
    <mergeCell ref="G2:H2"/>
    <mergeCell ref="A2:A3"/>
    <mergeCell ref="B2:B3"/>
    <mergeCell ref="A22:A23"/>
    <mergeCell ref="B22:B23"/>
    <mergeCell ref="C22:D22"/>
    <mergeCell ref="E22:F22"/>
    <mergeCell ref="G22:H22"/>
    <mergeCell ref="A12:A13"/>
    <mergeCell ref="B12:B13"/>
    <mergeCell ref="C12:D12"/>
    <mergeCell ref="E12:F12"/>
    <mergeCell ref="G12:H12"/>
    <mergeCell ref="A33:A34"/>
    <mergeCell ref="B33:B34"/>
    <mergeCell ref="C33:D33"/>
    <mergeCell ref="E33:F33"/>
    <mergeCell ref="G33:H33"/>
  </mergeCells>
  <phoneticPr fontId="2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58</vt:i4>
      </vt:variant>
    </vt:vector>
  </HeadingPairs>
  <TitlesOfParts>
    <vt:vector size="60" baseType="lpstr">
      <vt:lpstr>カレンダー</vt:lpstr>
      <vt:lpstr>共同企画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カレンダー!Print_Area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lastPrinted>2025-03-13T22:10:23Z</cp:lastPrinted>
  <dcterms:created xsi:type="dcterms:W3CDTF">2020-07-08T21:04:32Z</dcterms:created>
  <dcterms:modified xsi:type="dcterms:W3CDTF">2025-04-15T03:56:53Z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